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4" yWindow="504" windowWidth="28800" windowHeight="16404" tabRatio="554" activeTab="0"/>
  </bookViews>
  <sheets>
    <sheet name="summary" sheetId="1" r:id="rId1"/>
    <sheet name="chap 0" sheetId="2" r:id="rId2"/>
    <sheet name="chap 1" sheetId="3" r:id="rId3"/>
    <sheet name="chap 2" sheetId="4" r:id="rId4"/>
    <sheet name="chap 3" sheetId="5" r:id="rId5"/>
    <sheet name="chap 4" sheetId="6" r:id="rId6"/>
    <sheet name="chap 5" sheetId="7" r:id="rId7"/>
    <sheet name="chap S" sheetId="8" r:id="rId8"/>
  </sheets>
  <definedNames>
    <definedName name="Excel_BuiltIn_Print_Area" localSheetId="4">'chap 3'!$A$1:$F$176</definedName>
    <definedName name="_xlnm.Print_Area" localSheetId="1">'chap 0'!$A$1:$F$18</definedName>
    <definedName name="_xlnm.Print_Area" localSheetId="3">'chap 2'!$A$1:$F$101</definedName>
    <definedName name="_xlnm.Print_Area" localSheetId="4">'chap 3'!$A$1:$F$215</definedName>
    <definedName name="_xlnm.Print_Area" localSheetId="5">'chap 4'!$A$1:$F$75</definedName>
    <definedName name="_xlnm.Print_Area" localSheetId="0">'summary'!$A$1:$C$46</definedName>
    <definedName name="_xlnm.Print_Titles" localSheetId="1">'chap 0'!$1:$8</definedName>
    <definedName name="_xlnm.Print_Titles" localSheetId="3">'chap 2'!$1:$9</definedName>
    <definedName name="_xlnm.Print_Titles" localSheetId="4">'chap 3'!$1:$9</definedName>
    <definedName name="_xlnm.Print_Titles" localSheetId="5">'chap 4'!$1:$72</definedName>
    <definedName name="_xlnm.Print_Titles" localSheetId="0">'summary'!$21:$30</definedName>
  </definedNames>
  <calcPr fullCalcOnLoad="1"/>
</workbook>
</file>

<file path=xl/comments5.xml><?xml version="1.0" encoding="utf-8"?>
<comments xmlns="http://schemas.openxmlformats.org/spreadsheetml/2006/main">
  <authors>
    <author>tc={C0F3BA70-06E6-4C5F-8DB8-C503D82CBF0F}</author>
  </authors>
  <commentList>
    <comment ref="B116"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ho aggiornato l'altezza della separazione tra le pitturazioni a 2.20 come da disegni</t>
        </r>
      </text>
    </comment>
    <comment ref="B134" authorId="0">
      <text>
        <r>
          <rPr>
            <sz val="11"/>
            <color indexed="8"/>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ho aggiornato l'altezza della separazione tra le pitturazioni a 2.20 come da disegni</t>
        </r>
      </text>
    </comment>
  </commentList>
</comments>
</file>

<file path=xl/sharedStrings.xml><?xml version="1.0" encoding="utf-8"?>
<sst xmlns="http://schemas.openxmlformats.org/spreadsheetml/2006/main" count="814" uniqueCount="330">
  <si>
    <t>AICS – KHARTOUM OFFICE</t>
  </si>
  <si>
    <t>Chapters - summary</t>
  </si>
  <si>
    <t>Total</t>
  </si>
  <si>
    <t>CHAPTERS SUMMARY</t>
  </si>
  <si>
    <t>0</t>
  </si>
  <si>
    <t>DEMOLITION AND DISMANTLING</t>
  </si>
  <si>
    <t>STRUCTURAL &amp; EXCAVATION</t>
  </si>
  <si>
    <t>CIVIL WORKS &amp; FINISHING</t>
  </si>
  <si>
    <t>ELECTRICAL</t>
  </si>
  <si>
    <t>5</t>
  </si>
  <si>
    <t>PLUMBING</t>
  </si>
  <si>
    <t>S</t>
  </si>
  <si>
    <t>Safety and Insurance</t>
  </si>
  <si>
    <t>Chapter 0</t>
  </si>
  <si>
    <t>Ref.</t>
  </si>
  <si>
    <t>DESCRIPTION</t>
  </si>
  <si>
    <t>Quantity</t>
  </si>
  <si>
    <t>Unit</t>
  </si>
  <si>
    <t xml:space="preserve"> Unit Price </t>
  </si>
  <si>
    <t xml:space="preserve"> Amount </t>
  </si>
  <si>
    <t>GENERAL/MOBILIZATION</t>
  </si>
  <si>
    <t>0.1</t>
  </si>
  <si>
    <t>Mobilization and site preparation including fencing, furnished site offices, sign boards, storage facilities, supporting facilities, temporary utilities &amp; other expenses.</t>
  </si>
  <si>
    <t>JOB</t>
  </si>
  <si>
    <t>0.2</t>
  </si>
  <si>
    <t>During construction, temporary electricity, temporary water, transportation, overtime, tests, samples, reports, work programs, insurances and all other expenses.</t>
  </si>
  <si>
    <t>0.3</t>
  </si>
  <si>
    <t>Demobilization &amp; site clearing</t>
  </si>
  <si>
    <t>TOTAL</t>
  </si>
  <si>
    <t>To Bill Summary</t>
  </si>
  <si>
    <t>Chapter 1</t>
  </si>
  <si>
    <t>SQM</t>
  </si>
  <si>
    <t>Chapter 2</t>
  </si>
  <si>
    <t>2.1</t>
  </si>
  <si>
    <t>EXCAVATION</t>
  </si>
  <si>
    <t>CUM</t>
  </si>
  <si>
    <t>2.3</t>
  </si>
  <si>
    <t>Supply and cast reinforced concrete with Fcu=25N/mm², Deformed Bars 12mm diameter (Fy=460N/mm²) 1:2:4</t>
  </si>
  <si>
    <t>Chapter 3</t>
  </si>
  <si>
    <t>Supply and erection of walls using red brick or cement hollow block with sand-cement mortar. The walls are considering the total areas (i.e. inclusive of dead freight) and not deducted by openings (doors,windows). Inclusive of edges, lintels, and all needs to have the opening on the walls.</t>
  </si>
  <si>
    <t>20 cm thickness</t>
  </si>
  <si>
    <t>PLASTER</t>
  </si>
  <si>
    <t>Sand-cement plaster 1:5(1 cement: 5 sand), including bonding agent, scratch coat, corner bead, metal lath, plaster stop, fixation, all other accessories including cleaning of all spills, touch – ups finished with a floating coat of neat cement on the roughside of brick wall. The plaster is considering the total volume (i.e. inclusive of dead freight). Inclusive of edges, lintels, and all needs to have the opening on the walls. Including the bench on top of wall, parapets,...</t>
  </si>
  <si>
    <t xml:space="preserve">FLOOR TILES </t>
  </si>
  <si>
    <t>WALL TILES</t>
  </si>
  <si>
    <t>SKIRTING TILES</t>
  </si>
  <si>
    <t>No.</t>
  </si>
  <si>
    <t>NEW DOORS</t>
  </si>
  <si>
    <t>NEW METAL GATE</t>
  </si>
  <si>
    <t>Supply and install new metal gate, properly made according to the detailed drawings, giving an anti-rust primer, applying two coats of paint, colour and quality has to be approved by work director, including hinges and locks.</t>
  </si>
  <si>
    <t>PAINTING WORKS</t>
  </si>
  <si>
    <t>Job</t>
  </si>
  <si>
    <t xml:space="preserve"> TOTAL </t>
  </si>
  <si>
    <t>Chapter 4</t>
  </si>
  <si>
    <t>MAIN SWITCHBOARD</t>
  </si>
  <si>
    <t>Supply and Install lighting switches from approved
manufactured, complete as required per standards. Including wiring using approved UPVC conduits and all necessary fittings. The item includes cutting the walls and making good the same for recessed conduits.
Approval subject to the Work Director.</t>
  </si>
  <si>
    <t>SOCKET OUTLET</t>
  </si>
  <si>
    <t>Supply &amp; installation of  fused shuttered switched  socket outlet to comply with relevant BS standard  (Clipsal, Orange, Crabtree/ Tenby/ABB or equivalent). Wiring (including supply of earth wire &amp; all other material required ) of above socket using recessed UPVC conduits is included in the item</t>
  </si>
  <si>
    <t>CEILING FANS</t>
  </si>
  <si>
    <t>Chapter 5</t>
  </si>
  <si>
    <t>WASH BASIN</t>
  </si>
  <si>
    <t>Supply and Install Wash Basin from approval manufacture C/W tap, angles valve, flexible pipes, drain ..etc and all necessary accessories for complete work as per specifications, drawings and work director approval</t>
  </si>
  <si>
    <t>Chapter S</t>
  </si>
  <si>
    <t>SAFETY AND INSURANCE</t>
  </si>
  <si>
    <t>S.1</t>
  </si>
  <si>
    <t>Safety &amp; Insurance: Accident Prevention Devices (such as anti-slippery heavy duty shoes, working glasses, gloves, jacket, etc.); training; implementation of safe working methodology and procedures; insurance as per Art. 16.2.b.4 of  Contract General Cconditions &amp; Special Conditions; monitoring</t>
  </si>
  <si>
    <t xml:space="preserve">BILLS OF QUANTITIES </t>
  </si>
  <si>
    <t>BILLS OF QUANTITIES</t>
  </si>
  <si>
    <t>Dismantling and demolition of existing parts of construction, including light steel structure, currugated american sheets, walls, internal partitions,  internal and external finishings including false ceiling, floors and any light fittings.  Demolition of bricks or any other materials wall, of materials roof, removal of debris and its transport to the city landfill up in according to local authority specifications. For walls tiled with ceramics and other materials, price includes stripping of these layers. The cut-off line of the demolition work shall suit the existing site conditions.The Contractor shall provide temporary finish linings, covers, flashing plate, etc. and a temporary weather proof external enclosure during the construction work.</t>
  </si>
  <si>
    <t xml:space="preserve">Ditto, for Block A  as for drawings </t>
  </si>
  <si>
    <t xml:space="preserve">Ditto, for Block C  as for drawings </t>
  </si>
  <si>
    <t>REINFORCED CONCRETE (LINTEL BEAMS)</t>
  </si>
  <si>
    <t>Ditto for internal walls block A</t>
  </si>
  <si>
    <t>M.L</t>
  </si>
  <si>
    <t>COMPACTED SOIL REPLACEMENT</t>
  </si>
  <si>
    <t xml:space="preserve">Supply and lay selected well graded un-expansive well compacted soil with water. </t>
  </si>
  <si>
    <t>REINFORCED CONCRETE (Grade BEAMS)</t>
  </si>
  <si>
    <t>Ditto, for Block A</t>
  </si>
  <si>
    <t>Ditto, for  Block A</t>
  </si>
  <si>
    <t>BRICK WALL</t>
  </si>
  <si>
    <t>WINDOWS</t>
  </si>
  <si>
    <t>100 x 200 cm</t>
  </si>
  <si>
    <t>Supply and installation of pvc doors. Rate shall include all hardwares, silicon sealant in all connections with wall,as per drawings and site supervisor approval.</t>
  </si>
  <si>
    <t>NEW FENCE</t>
  </si>
  <si>
    <t>Ditto, for Fence as for drawings</t>
  </si>
  <si>
    <t>STEPS</t>
  </si>
  <si>
    <t>INTERLOCK</t>
  </si>
  <si>
    <t>Ditto, for Landscape</t>
  </si>
  <si>
    <t>MEDICAL WASTE DISPOSAL</t>
  </si>
  <si>
    <t>Ditto, for medical waste disposal as for drawing</t>
  </si>
  <si>
    <t>EXCAVATION FOR MANSONRY STRIP FOUNDATION  (0.80 m) DEPTH , (0.50 m WIDTH)</t>
  </si>
  <si>
    <t>EXCAVATION FOR MANSONRY STRIP FOUNDATION  (0.50 m) DEPTH , (0.50 m WIDTH)</t>
  </si>
  <si>
    <t>BACKFILLING</t>
  </si>
  <si>
    <t>Supply and cast plain concrete (1:3:6) Grade 15N/mm²</t>
  </si>
  <si>
    <t>Ditto, for  Block B</t>
  </si>
  <si>
    <t>Ditto for internal walls block B</t>
  </si>
  <si>
    <t xml:space="preserve">CORRUGATED METAL  SHEET ROOF </t>
  </si>
  <si>
    <t>STRIP FOUNDATION</t>
  </si>
  <si>
    <t>2.2.1</t>
  </si>
  <si>
    <t>STONE STRIP FOUNDATION</t>
  </si>
  <si>
    <t>MASONRY STRIP FOUNDATION (GASSA)</t>
  </si>
  <si>
    <t>under slab floor,  t=100mm</t>
  </si>
  <si>
    <t>for latrine pit,  t=100mm</t>
  </si>
  <si>
    <t>for under slab floor, one layers (20 cm)</t>
  </si>
  <si>
    <t>under ground ,  t=200mm</t>
  </si>
  <si>
    <t>on ground ,  t=200mm</t>
  </si>
  <si>
    <t>10 cm thickness</t>
  </si>
  <si>
    <t>Ditto, for Block T1</t>
  </si>
  <si>
    <t>Ditto, for Block T2</t>
  </si>
  <si>
    <t>3.2.2</t>
  </si>
  <si>
    <t>30 cm thickness</t>
  </si>
  <si>
    <t>60 cm thickness 50cm HEIGHT</t>
  </si>
  <si>
    <t>INTERNAL PLASTER</t>
  </si>
  <si>
    <t>EXTERNAL PLASTER</t>
  </si>
  <si>
    <t xml:space="preserve">Ditto,for NEW Block A </t>
  </si>
  <si>
    <t>Ditto,for NEW Block B</t>
  </si>
  <si>
    <t>Ditto,for NEW Block A</t>
  </si>
  <si>
    <t>Ditto, for NEW Block A</t>
  </si>
  <si>
    <t>Ditto, for NEW Block B</t>
  </si>
  <si>
    <t>EXCAVATION FOR TOILET</t>
  </si>
  <si>
    <t>Supply and construct Rocky stone strip foundations [50 cm width and 40cm height] with cement mortar 1:6 c/s for main building as per drawings.</t>
  </si>
  <si>
    <t>INTERNAL TILES</t>
  </si>
  <si>
    <t>Ditto for sinks in NEW block A</t>
  </si>
  <si>
    <t>INTERNAL SKIRTING</t>
  </si>
  <si>
    <t>CEMENT SCREED FLOOR FINISH</t>
  </si>
  <si>
    <t>INTERNAL PAINTING</t>
  </si>
  <si>
    <t>Applying of paint coat, in plaster surface,
EMULSION PAINT (Pomastic). Including primer, filler and three coats of paint. Colour to be submitted and  approved by the Site Supervisor.</t>
  </si>
  <si>
    <t xml:space="preserve"> from floor up to the ceiling</t>
  </si>
  <si>
    <t>EXTERNAL PAINTING</t>
  </si>
  <si>
    <r>
      <t>Applying of paint coat with EMULSION PAINT (Pomastic) from the floor level to the ceiling AND the ceiling in covered waiting areas. Including brushing, mold removal and grouting, primer, filler and three coats of paint. Colour to be  submitted and  approved by the Site Supervisor.For all external surfaces including  pillars and ceilings of waiting areas.</t>
    </r>
    <r>
      <rPr>
        <b/>
        <sz val="10"/>
        <color indexed="10"/>
        <rFont val="Century Gothic"/>
        <family val="2"/>
      </rPr>
      <t xml:space="preserve"> </t>
    </r>
    <r>
      <rPr>
        <sz val="10"/>
        <rFont val="Century Gothic"/>
        <family val="2"/>
      </rPr>
      <t>Total area (i.e. inclusive of dead freight).</t>
    </r>
  </si>
  <si>
    <t>FALSE CEILING</t>
  </si>
  <si>
    <t>RAMP FOR WHEELCHAIR</t>
  </si>
  <si>
    <t>MASHRABIA</t>
  </si>
  <si>
    <t xml:space="preserve">Supply and installation of metallic mashrabiya (grill for shadow and view protection), composed by metallic perimeter frame, metallic grill, support and fixation on site, giving an anti-rust primer, applying two coats of paint, colour and quality has to be approved by work director. All accessories, bolts, civil work are included. For dimension and description refer to Detailed drawing. Sample must be submitted and approved. </t>
  </si>
  <si>
    <t>Dim. 120 x 180</t>
  </si>
  <si>
    <t>Supply and proper installation of new Corrugated Metal Sheets on the new steel structure including all necessary accessories.</t>
  </si>
  <si>
    <t xml:space="preserve">NEW SHED </t>
  </si>
  <si>
    <t>Providing and laying factory made interlock paver 4 cm on compacted bed of fine sand and filling the joints with proper materials, finishing and sweeping extra sand, color and thickness, Color as for Site Supervisor indications.</t>
  </si>
  <si>
    <t>NEW GENERATOR</t>
  </si>
  <si>
    <t xml:space="preserve">Provide and install new generator with its steel cage, The item also includes the supply and installation of the connection cables from the generator to the main distribution board </t>
  </si>
  <si>
    <t>LIGHTING  POINTS &amp; FIXTURES</t>
  </si>
  <si>
    <t>Work includes provision of PVC conduits and all accessories and wiring from the point up to the distribution board.</t>
  </si>
  <si>
    <t>CEILING MOUNTED LAMP</t>
  </si>
  <si>
    <t>EXHAUST FANS</t>
  </si>
  <si>
    <t>AIR CONDITIONING</t>
  </si>
  <si>
    <t>Supply and install AC unit, according to the calculated power, including traces, cablages, ect., from approved manufactured, quality and brand approved by work director , with all the requirements and accessories.</t>
  </si>
  <si>
    <t>10A SWITCH</t>
  </si>
  <si>
    <t>4.3.2</t>
  </si>
  <si>
    <t>45A SWITCH</t>
  </si>
  <si>
    <t>STEEL SINK</t>
  </si>
  <si>
    <t>Steel Sink shall be complete with chromium plated, mixing (GROHE)tap PVC bottle trap isolating valves and all necessary fittings. for completed work as for Site Supervisor indications.</t>
  </si>
  <si>
    <t>WATER CLOSET</t>
  </si>
  <si>
    <t>Supply and install Eastern water closet,approved manufactures ( Twyford ) , complete with flush tank , valve,Trigger Spray handshower set ,angle valve with all necessary fittings, support, and all accessories ….etc. for complete work as specification and Site Supervisor approval.</t>
  </si>
  <si>
    <t>PLASTIC WATER TANK</t>
  </si>
  <si>
    <t>Ditto for, external area as for drawings</t>
  </si>
  <si>
    <t>TRANSFER WATER PUMP</t>
  </si>
  <si>
    <t>Supply and install Western water closet,approved manufactures(Duravit (Egypt) -GROHE) , complete with seat and cover, flush tank , valve,Trigger Spray handshower set ,angle valve with all necessary fittings, support, and all accessories ….etc. for complete work as specification and Site Supervisor approval.</t>
  </si>
  <si>
    <t>Provide and install elevated water tank of capacity 3 m³ (Tana) supported on steel tower of 6m high all to be approved by site engineer</t>
  </si>
  <si>
    <t>Provide and install booster pump of approved manufactures (PENTAX -Italy) (Q = 1 L/S , H = 25 m , 1 hp) With all accessories including pressure switch automatic, gate valves, non-return valves etc. to supply water to elevated tank</t>
  </si>
  <si>
    <t>T05-EUTF-HOA-SD-73-01</t>
  </si>
  <si>
    <t>STRENGHTENING A DECENTRALIZED HEALTH SYSTEM FOR PROTRACTED DISPLACED POPULATION IN AL FASHER AND NYALA - NORTH AND SOUTH DARFUR STATES</t>
  </si>
  <si>
    <t xml:space="preserve">Ditto, for Latrine  as for drawings </t>
  </si>
  <si>
    <t>Ditto, for Fence</t>
  </si>
  <si>
    <t>Ditto, for Entrance Gate</t>
  </si>
  <si>
    <t xml:space="preserve">TOTAL </t>
  </si>
  <si>
    <t>SWITCHES</t>
  </si>
  <si>
    <t>Dismantling of existing Light Steel structure  and sheet roof and bricks</t>
  </si>
  <si>
    <t>2.1.1</t>
  </si>
  <si>
    <t>2.1.2</t>
  </si>
  <si>
    <t>2.1.3</t>
  </si>
  <si>
    <t>2.2.2</t>
  </si>
  <si>
    <t>3.2.1</t>
  </si>
  <si>
    <t>3.3.1</t>
  </si>
  <si>
    <t>3.3.2</t>
  </si>
  <si>
    <t>WINDOWS AND DOORS</t>
  </si>
  <si>
    <t>3.6.1</t>
  </si>
  <si>
    <t>3.6.2</t>
  </si>
  <si>
    <t>4.3.3</t>
  </si>
  <si>
    <t>4.3.4</t>
  </si>
  <si>
    <t>4.3.5</t>
  </si>
  <si>
    <t>4.3.7</t>
  </si>
  <si>
    <t>4.4.1</t>
  </si>
  <si>
    <t>4.4.2</t>
  </si>
  <si>
    <t xml:space="preserve">Supply and apply cemet screed proper smooth finish for  floors </t>
  </si>
  <si>
    <t>Supply and installation of ceramic wall tiles . 15X15 cm,  fixed by cement mortar , including grouting, all inclusive. Samples to be submitted and approved by the Work Director</t>
  </si>
  <si>
    <t>Supply and installation of porcelain tiles for floor cm 40x40, fixed by cement mortar and including the grouting, all inclusive. Samples to be submitted to and approved by the Work Director</t>
  </si>
  <si>
    <t>COMPACTED SOIL REPLACEMENT FOR TOILET</t>
  </si>
  <si>
    <t>Plain CONCRETE FOR TOILET</t>
  </si>
  <si>
    <t>REINFORCED CONCRETE UNDER FLOOR</t>
  </si>
  <si>
    <t>Supply and construct continues wall over the base foundation [40 cm width and 250 cm height], using two red bricks with cement sand mortar 1:6 as for the main building per drawings.</t>
  </si>
  <si>
    <t>REINFORCED CONCRETE BASE FOUNDATION FOR TOILET</t>
  </si>
  <si>
    <t>Excavation for building foundations and/or other manufacts in all kinds of soil and rocks including shoring (if it required as per site conditions) and removal of surplus materials from the site according to local authority specifications and as directed by the Supervisor Engineer</t>
  </si>
  <si>
    <t>REINFORCED CONCRETE SLAB FLOOR FOR TOILET</t>
  </si>
  <si>
    <t>Supply and construct continues wall over the strip foundation (Gassa) [40 cm width and 50cm height], using two red bricks with cement sand mortar 1:6  for the building as per drawings.</t>
  </si>
  <si>
    <t xml:space="preserve">Around Toilet Pit with excavated soil </t>
  </si>
  <si>
    <t>beam dimension (30 cm Width, 40 cm Height)</t>
  </si>
  <si>
    <t>beam dimension (30 cm Width, 50 cm Height)</t>
  </si>
  <si>
    <t>beam dimension (30 cm Width, 15 cm Height)</t>
  </si>
  <si>
    <t>RETAINING WALL FOR TOILET PIT</t>
  </si>
  <si>
    <t>for under base foundation, two layers (20 cm each)</t>
  </si>
  <si>
    <t>Supply and cast reinforced concrete mix (1:2:4) for base foundation with Fcu=25N/mm², Deformed Bars 12mm diameter (Fy=460N/mm²)</t>
  </si>
  <si>
    <t>Supply and cast reinforced concrete mix (1:2:4) with Fcu=25N/mm², Deformed Bars 12mm diameter (Fy=460N/mm²)</t>
  </si>
  <si>
    <t>Supply and installation of ceramic skirting tiles, fixed by cement mortar, including grouting, all inclusive. Samples to be submitted and approved by the Work Director</t>
  </si>
  <si>
    <t>Supplying and installation of new steel windows, tempereted single glaze, (6mm), transparent finish. Rate shall include all hardwares, and mosquito net as per drawings and work director approval.</t>
  </si>
  <si>
    <t xml:space="preserve">Supplying and installation of pvc doors. Rate shall include all hardwares, sealant in all connections with wall, as per drawings and work director approval. </t>
  </si>
  <si>
    <t>Supplying and laying of internal false ceiling.  The item includes any necessary supply and work according to standards like aluminium frames, gypsum plaster for smoothing, fillers, tapes, beads, fixings etc.</t>
  </si>
  <si>
    <t>Supply and install concrete steps connecting sheded area (veranda) and toilets, surface ready for tiling according to works director instructions and approval.</t>
  </si>
  <si>
    <t>2.7</t>
  </si>
  <si>
    <t>2.8</t>
  </si>
  <si>
    <t xml:space="preserve">Sand-cement plaster 1:5(1 cement: 5 sand), including bonding agent, scratch coat, corner bead, metal lath, plaster stop, fixation, all other accessories including cleaning of all spills, touch – ups finished with a floating coat of neat cement on the roughside of brick wall. The plaster is considering the total volume (i.e. inclusive of dead freight). Inclusive of edges, lintels, and all needs to have the opening on the walls. </t>
  </si>
  <si>
    <t>Supply and cast reinforced concrete with Fcu=25N/mm², Deformed Bars 12mm diameter (Fy=460N/mm²) 1:2:4, Stirrup Bars 8mm diameter (Fy=250N/mm²)</t>
  </si>
  <si>
    <t>3.1.1</t>
  </si>
  <si>
    <t>3.1.2</t>
  </si>
  <si>
    <t>3.1.3</t>
  </si>
  <si>
    <t>3.1.4</t>
  </si>
  <si>
    <t>3.3.3</t>
  </si>
  <si>
    <t>3.3.3.1</t>
  </si>
  <si>
    <t>3.5.1</t>
  </si>
  <si>
    <t>3.5.2</t>
  </si>
  <si>
    <t>3.5.3</t>
  </si>
  <si>
    <t>3.5.4</t>
  </si>
  <si>
    <t>NEW DOORS TOILET for disabled persons</t>
  </si>
  <si>
    <t>Construction of  ramps with landings for wheelchair. The item includes 30 cm depth excavation, supply and lay selected well graded un-expansive well compacted soil thickness 30 cm, the brick walls (with compacted soil and plain concrete), supply and cast for plain concrete (1:3:6) (t=10cm), reinforced plain concrete slab (1:2:4) (t=10cm), and screed cement finish with non-slippery treatment, lateral borders with plaster and paint on the lateral surfaces. Including lateral steel handrail. According to Site Supervisor instructions and as per drawings.</t>
  </si>
  <si>
    <r>
      <t xml:space="preserve">Construction of medical waste disposal. The item includes (150 cm length, 150 cm width, 150 cm depth) excavation for pit, supply and cast for plain concrete (1:3:6) (t=10cm), </t>
    </r>
    <r>
      <rPr>
        <b/>
        <sz val="10"/>
        <rFont val="Century Gothic"/>
        <family val="2"/>
      </rPr>
      <t>(</t>
    </r>
    <r>
      <rPr>
        <sz val="10"/>
        <rFont val="Century Gothic"/>
        <family val="2"/>
      </rPr>
      <t xml:space="preserve">reinforced concrete slab (1:2:4) (t=20cm) deformed bar 12mm (fy=460 N/mm2) </t>
    </r>
    <r>
      <rPr>
        <b/>
        <sz val="10"/>
        <rFont val="Century Gothic"/>
        <family val="2"/>
      </rPr>
      <t>UNDER AND ABOVE  BRICK WALL)</t>
    </r>
    <r>
      <rPr>
        <sz val="10"/>
        <rFont val="Century Gothic"/>
        <family val="2"/>
      </rPr>
      <t>, the brick walls (t=20cm) height 150 cm, 4" stainless steel pipe for Chimney, 2" stainless steel pipe for Ventilation and ash doors . as for drawings</t>
    </r>
  </si>
  <si>
    <t>Construction of fence. The item includes :(40 cm length, 40 cm width, 60 cm depth) excavation per 250 cm, supply and cast for reinforced concrete pocket foundation (1:2:4) (t=20cm) (40 cm length, 40 cm width, 40 cm thickness) fence steel system (CLD FENCING SYSTEM)</t>
  </si>
  <si>
    <t>Supply and install of the whole steel structure for a new shed (VERANDA) including steel columns, main structure, secondary structure, steel beams and cover from corrugated sheets of Zinc metal. All needs and as per drawings. fixed by resin on the NEW concrete column and all accessories, civil work are included.</t>
  </si>
  <si>
    <t>ELEVATED WATER TOWER STRUCTURE</t>
  </si>
  <si>
    <t>Supply and erect an elevated tower including the excavation, the compacted soil, the plain concrete, the reinforced concrete beam, the steel structure with proper connectionions and weldings with all necessary accessories as for drawings. The contractor will complete all structural details missing following the Site Supervisor indications and approval.</t>
  </si>
  <si>
    <t>Ditto for, elevated water tank</t>
  </si>
  <si>
    <t>Supply and cast reinforced concrete with Fcu=25N/mm², Deformed Bars 12mm diameter (Fy=460N/mm²) 1:2:4, Stirrup Bars 8mm diameter (Fy=460N/mm²)</t>
  </si>
  <si>
    <t xml:space="preserve"> HEALTH CENTER OF OTASH-NHIF2 REHABLITATION</t>
  </si>
  <si>
    <t>Total demolition including walls, roof and finishing</t>
  </si>
  <si>
    <t xml:space="preserve">Ditto, for Medical waste disposal as for drawings </t>
  </si>
  <si>
    <t xml:space="preserve">Ditto, for Block B  as for drawings </t>
  </si>
  <si>
    <t>Ditto, for NEW Block C</t>
  </si>
  <si>
    <t>Ditto, for  Block C</t>
  </si>
  <si>
    <t>Ditto,for NEW Block C</t>
  </si>
  <si>
    <t>Ditto for internal walls block C</t>
  </si>
  <si>
    <t>Ditto, for Electrical room</t>
  </si>
  <si>
    <t>REINFORCED CONCRETE (Roof BEAMS)</t>
  </si>
  <si>
    <t>REINFORCED CONCRETE (SLABS)</t>
  </si>
  <si>
    <t xml:space="preserve">Supply and cast reinforced concrete with Fcu=25N/mm², Deformed Bars 12mm diameter@150 mm (Fy=460N/mm²) 1:2:4 – the item icludes perimetral beam </t>
  </si>
  <si>
    <t>Roof slab ,  t=160mm</t>
  </si>
  <si>
    <t>3.2.3</t>
  </si>
  <si>
    <t>ROOF PLASTER</t>
  </si>
  <si>
    <t>Sand-cement plaster 1:5(1 cement: 5 sand), including bonding agent, scratch coat, corner bead, metal lath, plaster stop, fixation. The plaster is considering the area of Toilet roof</t>
  </si>
  <si>
    <t>Ditto for LAB in NEW block C</t>
  </si>
  <si>
    <t>Ditto for sinks in NEW block B</t>
  </si>
  <si>
    <t>Ditto, for NEW Block A waiting area</t>
  </si>
  <si>
    <t>Ditto, for NEW Block B waiting area</t>
  </si>
  <si>
    <t>Ditto, for NEW Block C waiting area</t>
  </si>
  <si>
    <t>VENTILATION WINDOWS</t>
  </si>
  <si>
    <t>Supply and installation of ventilation windows,metal frame with mosquito net fixed</t>
  </si>
  <si>
    <t>60 x 40 cm</t>
  </si>
  <si>
    <t>100 x 100 cm</t>
  </si>
  <si>
    <t>70 x 200 cm</t>
  </si>
  <si>
    <t>150 x 200 cm</t>
  </si>
  <si>
    <t>Applying of paint coat, in plaster surface, glossy oil paint, up to the height of 1.8 meters. Including brushing, mold removal and grouting, primer, filler and three coats of paint. Colour to be  submitted and  approved by the Site Supervisor. Total area (i.e. inclusive of dead freight).</t>
  </si>
  <si>
    <t>from the height of 1.80 meters to the ceiling</t>
  </si>
  <si>
    <t>3.6.3</t>
  </si>
  <si>
    <t>ROOF PAINTING</t>
  </si>
  <si>
    <t>KHAFJA WORK</t>
  </si>
  <si>
    <t>Supply and install layer of well done khafja (thichness to be defined) and slope for drainge and good finishing as Site Supervisor approval.</t>
  </si>
  <si>
    <t>3.11</t>
  </si>
  <si>
    <t xml:space="preserve">GALVANIZED GUTTER </t>
  </si>
  <si>
    <t>Supply and proper installation of galvanized gutter, with flashing over upstand into wall, to be properly fixed between Corrugated Metal Sheet roof and wall.</t>
  </si>
  <si>
    <t xml:space="preserve">PVC GUTTER </t>
  </si>
  <si>
    <t>Supply and proper installation of PVC gutter, with flashing over upstand into wall, to be properly fixed between Corrugated Metal Sheet roof and wall.</t>
  </si>
  <si>
    <t>&gt; Dia  100 mm (4”)</t>
  </si>
  <si>
    <t>3.15</t>
  </si>
  <si>
    <t>THERMENAL HEAT</t>
  </si>
  <si>
    <t>Supply and instalIing double layers aluminum foil,to be properly fixed under corrugated sheets of Zinc metal</t>
  </si>
  <si>
    <t>CURBSTONE WORK</t>
  </si>
  <si>
    <t>Supply and installation of concrete curbstone edging around the building (except elevations which have interlock), the item includes fixing by cement mortar and grouting</t>
  </si>
  <si>
    <t>Supply and install new gate 400 x  200 cm.</t>
  </si>
  <si>
    <t>Supply, install, connect, test and commission the main distribution board as stated drawing as per final load diagram completely with all necessary accessories with labeling for all circuits:</t>
  </si>
  <si>
    <t>18 way - 63A MCCB TPN distribution board.</t>
  </si>
  <si>
    <t>12 way - 160 A MCCB TPN distribution board.</t>
  </si>
  <si>
    <t>Change Over Switch 200 Amps.</t>
  </si>
  <si>
    <t>ISOLATORS</t>
  </si>
  <si>
    <t xml:space="preserve">Supply, install, connect, test &amp; commission the following isolators including conduits, wiring, metal boxes and ancillary works:          </t>
  </si>
  <si>
    <t>20A Switch, 2P, Flush Mounted Switch For Auto Calve.</t>
  </si>
  <si>
    <t>40A Switch, 2P, Flush Mounted Switch For A/C.</t>
  </si>
  <si>
    <t>CABLES</t>
  </si>
  <si>
    <t>Supply, install, connect, test &amp; commission the following with KSA Specifications including conduits, wiring, metal boxes and ancillary works</t>
  </si>
  <si>
    <r>
      <t>1 ( 4 x 25 mm</t>
    </r>
    <r>
      <rPr>
        <sz val="10"/>
        <color indexed="8"/>
        <rFont val="Calibri"/>
        <family val="2"/>
      </rPr>
      <t>²</t>
    </r>
    <r>
      <rPr>
        <i/>
        <sz val="10"/>
        <color indexed="8"/>
        <rFont val="Bell MT"/>
        <family val="1"/>
      </rPr>
      <t xml:space="preserve"> </t>
    </r>
    <r>
      <rPr>
        <sz val="10"/>
        <color indexed="8"/>
        <rFont val="Calibri Light"/>
        <family val="2"/>
      </rPr>
      <t>Cu / XLPE / SWA / PVC)</t>
    </r>
  </si>
  <si>
    <t>ML</t>
  </si>
  <si>
    <r>
      <t>1 ( 4 x 16 mm</t>
    </r>
    <r>
      <rPr>
        <sz val="10"/>
        <color indexed="8"/>
        <rFont val="Century Gothic"/>
        <family val="2"/>
      </rPr>
      <t>²</t>
    </r>
    <r>
      <rPr>
        <i/>
        <sz val="10"/>
        <color indexed="8"/>
        <rFont val="Century Gothic"/>
        <family val="2"/>
      </rPr>
      <t xml:space="preserve"> Cu / PVC / PVC)</t>
    </r>
  </si>
  <si>
    <t>SOLAR PV ARRAY: 22kVA POWER CAPACITY</t>
  </si>
  <si>
    <t>Solar Panel, 400 W.</t>
  </si>
  <si>
    <t>Power Inverter 24 Vdc, MPPT.</t>
  </si>
  <si>
    <r>
      <t>1x 120 mm</t>
    </r>
    <r>
      <rPr>
        <sz val="10"/>
        <color indexed="8"/>
        <rFont val="Century Gothic"/>
        <family val="2"/>
      </rPr>
      <t>² Cu / PVC / PVC</t>
    </r>
  </si>
  <si>
    <t>NEON LAMP</t>
  </si>
  <si>
    <t>5.1</t>
  </si>
  <si>
    <t>PLUMBING DRAINAGE SYSTEM</t>
  </si>
  <si>
    <t>5.1.1</t>
  </si>
  <si>
    <t>DRAINAGE PIPES</t>
  </si>
  <si>
    <t xml:space="preserve">Provide and install the complete drainage pipes shall be U.P.V.C. (Heavy duty) class 3 to BS4515 (6 bar) lay with all fittings including all bends, junction, accessories, support … etc. for complete work &amp; according to the consultant requerments and the approved sample </t>
  </si>
  <si>
    <t>&gt; Dia  50 mm (2”)</t>
  </si>
  <si>
    <t>5.1.2</t>
  </si>
  <si>
    <t>RAIN DRAIN PIPES</t>
  </si>
  <si>
    <t xml:space="preserve">Provide and install the complete rain drain pipes shall be U.P.V.C. (Heavy duty) class 3 to BS4515 (6 bar)  for complete work &amp; according to the consultant requerments and the approved sample </t>
  </si>
  <si>
    <t>Ditto for, Block A as for drawings</t>
  </si>
  <si>
    <t>Ditto for, Block T1 as for drawings</t>
  </si>
  <si>
    <t>Ditto for, Block T2 as for drawings</t>
  </si>
  <si>
    <t>5.1.3</t>
  </si>
  <si>
    <t>GULLY TRAP</t>
  </si>
  <si>
    <r>
      <t>Provide material &amp; erect reinforced square Gully trap 0.30*0.30 depths 0.30 m</t>
    </r>
    <r>
      <rPr>
        <sz val="10"/>
        <color indexed="8"/>
        <rFont val="Century Gothic"/>
        <family val="2"/>
      </rPr>
      <t xml:space="preserve"> including all excavation ,  back filling ,concrete work, water proofing ,depth according as drawing and complete with 30x30 cm sealed cover (heavy duty type ) laying the pipe before construct manhole and fixing. work to be completed according to specification and engineer approval.</t>
    </r>
  </si>
  <si>
    <t>5.1.4</t>
  </si>
  <si>
    <t>SOAK PIT</t>
  </si>
  <si>
    <t>Making soak pit 1.5 x 1.5 m depth 3m dry bricks of class designation 75 S.W drain pipe 50mm diameter, complete as per standard design</t>
  </si>
  <si>
    <t>Ditto for, Block B as for drawings</t>
  </si>
  <si>
    <t>Ditto for, Block C as for drawings</t>
  </si>
  <si>
    <t>Ditto for, Block A&amp;B&amp;T2 as for drawings</t>
  </si>
  <si>
    <t>Ditto for, Block C&amp;T1 as for drawings</t>
  </si>
  <si>
    <t>COMPLETE ABLUTION POINT</t>
  </si>
  <si>
    <t>Execution of an ablution area, located near the toilets,as per drawing. Ablution composed by, n.3 stool/seets, done by bricks plastered and cladded by ceramic tile. Including the ceramic wall tiles. Including all connections, taps etc. The item will be considered complete in all respects.</t>
  </si>
  <si>
    <t>VENTILATION PIPES</t>
  </si>
  <si>
    <t>Supply and install PVC pipes 4 inch, 4.3m high fastened to wall. Top of vent pipes is a minimum 0.5m above roof and the bottom 0.5m under the Toilet floor</t>
  </si>
  <si>
    <t>5.7</t>
  </si>
  <si>
    <t>PLUMBING WATER SUPPLY SYSTEM</t>
  </si>
  <si>
    <t>5.7.1</t>
  </si>
  <si>
    <t>WATER  PIPES</t>
  </si>
  <si>
    <t xml:space="preserve">Supply and install  water supply pipes shall be heavy duty PP-R pipes class 3 PN 20  , from approved manufactures(TECHNO-Sultanate of Oman) complete with all necessary fittings , valves for all toilets and all general services as detailed in specifications as shown in the drawings. </t>
  </si>
  <si>
    <t>&gt; Dia  25 mm (1”)</t>
  </si>
  <si>
    <r>
      <t>&gt; Dia  12.5 mm (</t>
    </r>
    <r>
      <rPr>
        <sz val="11.2"/>
        <rFont val="Century Gothic"/>
        <family val="2"/>
      </rPr>
      <t>0.5</t>
    </r>
    <r>
      <rPr>
        <sz val="10"/>
        <rFont val="Century Gothic"/>
        <family val="2"/>
      </rPr>
      <t>”)</t>
    </r>
  </si>
  <si>
    <t>Ditto, for Block T1 ENTRANCE</t>
  </si>
  <si>
    <t>Ditto, for Block T2 ENTRANCE</t>
  </si>
  <si>
    <t>Ditto, for OTHER</t>
  </si>
  <si>
    <t>SDG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</si>
</sst>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00_-;\-* #,##0.00_-;_-* \-??_-;_-@_-"/>
    <numFmt numFmtId="173" formatCode="0.0"/>
    <numFmt numFmtId="174" formatCode="_-* #,##0_-;\-* #,##0_-;_-* \-??_-;_-@_-"/>
    <numFmt numFmtId="175" formatCode="&quot;Yes&quot;;&quot;Yes&quot;;&quot;No&quot;"/>
    <numFmt numFmtId="176" formatCode="&quot;True&quot;;&quot;True&quot;;&quot;False&quot;"/>
    <numFmt numFmtId="177" formatCode="&quot;On&quot;;&quot;On&quot;;&quot;Off&quot;"/>
    <numFmt numFmtId="178" formatCode="[$€-2]\ #,##0.00_);[Red]\([$€-2]\ #,##0.00\)"/>
    <numFmt numFmtId="179" formatCode="0.000"/>
  </numFmts>
  <fonts count="61">
    <font>
      <sz val="10"/>
      <name val="Arial"/>
      <family val="2"/>
    </font>
    <font>
      <sz val="10"/>
      <name val="Century Gothic"/>
      <family val="2"/>
    </font>
    <font>
      <b/>
      <sz val="10"/>
      <name val="Century Gothic"/>
      <family val="2"/>
    </font>
    <font>
      <b/>
      <sz val="8"/>
      <name val="Century Gothic"/>
      <family val="2"/>
    </font>
    <font>
      <b/>
      <sz val="12"/>
      <name val="Century Gothic"/>
      <family val="2"/>
    </font>
    <font>
      <b/>
      <sz val="11"/>
      <name val="Century Gothic"/>
      <family val="2"/>
    </font>
    <font>
      <b/>
      <sz val="10"/>
      <color indexed="10"/>
      <name val="Century Gothic"/>
      <family val="2"/>
    </font>
    <font>
      <b/>
      <i/>
      <sz val="10"/>
      <name val="Century Gothic"/>
      <family val="2"/>
    </font>
    <font>
      <sz val="15"/>
      <color indexed="10"/>
      <name val="Century Gothic"/>
      <family val="2"/>
    </font>
    <font>
      <sz val="8"/>
      <name val="Arial"/>
      <family val="2"/>
    </font>
    <font>
      <sz val="11"/>
      <color indexed="8"/>
      <name val="Calibri"/>
      <family val="2"/>
    </font>
    <font>
      <sz val="10"/>
      <color indexed="8"/>
      <name val="Century Gothic"/>
      <family val="2"/>
    </font>
    <font>
      <b/>
      <sz val="10"/>
      <color indexed="8"/>
      <name val="Century Gothic"/>
      <family val="2"/>
    </font>
    <font>
      <b/>
      <sz val="10"/>
      <color indexed="8"/>
      <name val="Arial"/>
      <family val="2"/>
    </font>
    <font>
      <sz val="10"/>
      <color indexed="8"/>
      <name val="Calibri"/>
      <family val="2"/>
    </font>
    <font>
      <i/>
      <sz val="10"/>
      <color indexed="8"/>
      <name val="Bell MT"/>
      <family val="1"/>
    </font>
    <font>
      <sz val="10"/>
      <color indexed="8"/>
      <name val="Calibri Light"/>
      <family val="2"/>
    </font>
    <font>
      <i/>
      <sz val="10"/>
      <color indexed="8"/>
      <name val="Century Gothic"/>
      <family val="2"/>
    </font>
    <font>
      <sz val="11.2"/>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Century Gothic"/>
      <family val="2"/>
    </font>
    <font>
      <sz val="10"/>
      <color theme="1"/>
      <name val="Century Gothic"/>
      <family val="2"/>
    </font>
    <font>
      <b/>
      <sz val="10"/>
      <color theme="1"/>
      <name val="Century Gothic"/>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right style="hair"/>
      <top style="hair"/>
      <bottom style="hair"/>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color indexed="63"/>
      </right>
      <top style="hair">
        <color indexed="8"/>
      </top>
      <bottom style="hair">
        <color indexed="8"/>
      </bottom>
    </border>
    <border>
      <left style="hair">
        <color indexed="8"/>
      </left>
      <right>
        <color indexed="63"/>
      </right>
      <top>
        <color indexed="63"/>
      </top>
      <bottom style="hair">
        <color indexed="8"/>
      </bottom>
    </border>
    <border>
      <left style="hair">
        <color indexed="8"/>
      </left>
      <right>
        <color indexed="63"/>
      </right>
      <top>
        <color indexed="63"/>
      </top>
      <bottom>
        <color indexed="63"/>
      </bottom>
    </border>
    <border>
      <left style="hair">
        <color indexed="8"/>
      </left>
      <right style="hair">
        <color indexed="8"/>
      </right>
      <top>
        <color indexed="63"/>
      </top>
      <bottom>
        <color indexed="63"/>
      </bottom>
    </border>
    <border>
      <left style="hair">
        <color indexed="8"/>
      </left>
      <right>
        <color indexed="63"/>
      </right>
      <top style="hair">
        <color indexed="8"/>
      </top>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color indexed="8"/>
      </left>
      <right>
        <color indexed="63"/>
      </right>
      <top>
        <color indexed="63"/>
      </top>
      <bottom style="hair"/>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hair">
        <color indexed="8"/>
      </bottom>
    </border>
    <border>
      <left style="medium"/>
      <right style="medium"/>
      <top style="hair">
        <color indexed="8"/>
      </top>
      <bottom style="medium"/>
    </border>
    <border>
      <left style="medium"/>
      <right style="medium"/>
      <top style="hair">
        <color indexed="8"/>
      </top>
      <bottom style="hair">
        <color indexed="8"/>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medium"/>
      <right style="medium"/>
      <top style="medium"/>
      <bottom style="hair"/>
    </border>
    <border>
      <left style="medium"/>
      <right style="medium"/>
      <top style="hair"/>
      <bottom style="medium"/>
    </border>
    <border>
      <left style="medium"/>
      <right style="medium"/>
      <top style="hair"/>
      <bottom style="hair"/>
    </border>
    <border>
      <left>
        <color indexed="63"/>
      </left>
      <right style="hair"/>
      <top>
        <color indexed="63"/>
      </top>
      <bottom style="hair"/>
    </border>
    <border>
      <left>
        <color indexed="63"/>
      </left>
      <right style="hair"/>
      <top style="hair"/>
      <bottom style="hair"/>
    </border>
    <border>
      <left style="hair"/>
      <right>
        <color indexed="63"/>
      </right>
      <top>
        <color indexed="63"/>
      </top>
      <bottom style="hair"/>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thin"/>
      <right style="thin"/>
      <top style="thin"/>
      <bottom>
        <color indexed="63"/>
      </bottom>
    </border>
    <border>
      <left style="medium"/>
      <right style="medium"/>
      <top>
        <color indexed="63"/>
      </top>
      <bottom>
        <color indexed="63"/>
      </bottom>
    </border>
    <border>
      <left>
        <color indexed="63"/>
      </left>
      <right style="hair">
        <color indexed="8"/>
      </right>
      <top style="hair">
        <color indexed="8"/>
      </top>
      <bottom>
        <color indexed="63"/>
      </bottom>
    </border>
    <border>
      <left style="medium"/>
      <right style="hair"/>
      <top style="medium"/>
      <bottom style="medium"/>
    </border>
    <border>
      <left style="hair"/>
      <right style="medium"/>
      <top style="medium"/>
      <bottom style="medium"/>
    </border>
    <border>
      <left>
        <color indexed="63"/>
      </left>
      <right style="hair">
        <color indexed="8"/>
      </right>
      <top>
        <color indexed="63"/>
      </top>
      <bottom style="hair">
        <color indexed="8"/>
      </bottom>
    </border>
    <border>
      <left style="hair"/>
      <right style="hair"/>
      <top>
        <color indexed="63"/>
      </top>
      <bottom style="medium"/>
    </border>
    <border>
      <left>
        <color indexed="63"/>
      </left>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hair">
        <color indexed="8"/>
      </right>
      <top>
        <color indexed="63"/>
      </top>
      <bottom>
        <color indexed="63"/>
      </bottom>
    </border>
    <border>
      <left style="thin"/>
      <right>
        <color indexed="63"/>
      </right>
      <top style="thin"/>
      <bottom style="thin"/>
    </border>
    <border>
      <left style="thin"/>
      <right>
        <color indexed="63"/>
      </right>
      <top style="thin"/>
      <bottom>
        <color indexed="63"/>
      </bottom>
    </border>
    <border>
      <left style="medium"/>
      <right>
        <color indexed="63"/>
      </right>
      <top style="medium"/>
      <bottom style="hair">
        <color indexed="8"/>
      </bottom>
    </border>
    <border>
      <left style="medium"/>
      <right>
        <color indexed="63"/>
      </right>
      <top style="hair">
        <color indexed="8"/>
      </top>
      <bottom style="hair">
        <color indexed="8"/>
      </bottom>
    </border>
    <border>
      <left style="medium"/>
      <right>
        <color indexed="63"/>
      </right>
      <top style="hair">
        <color indexed="8"/>
      </top>
      <bottom style="medium"/>
    </border>
    <border>
      <left style="hair">
        <color indexed="8"/>
      </left>
      <right style="hair">
        <color indexed="8"/>
      </right>
      <top>
        <color indexed="63"/>
      </top>
      <bottom style="medium"/>
    </border>
    <border>
      <left style="hair">
        <color indexed="8"/>
      </left>
      <right style="medium"/>
      <top>
        <color indexed="63"/>
      </top>
      <bottom style="medium"/>
    </border>
    <border>
      <left>
        <color indexed="63"/>
      </left>
      <right>
        <color indexed="63"/>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2"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172" fontId="0" fillId="0" borderId="0" applyFill="0" applyBorder="0" applyAlignment="0" applyProtection="0"/>
    <xf numFmtId="0" fontId="52" fillId="31" borderId="0" applyNumberFormat="0" applyBorder="0" applyAlignment="0" applyProtection="0"/>
    <xf numFmtId="0" fontId="0" fillId="0" borderId="0">
      <alignment/>
      <protection/>
    </xf>
    <xf numFmtId="0" fontId="38"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28">
    <xf numFmtId="0" fontId="0" fillId="0" borderId="0" xfId="0" applyAlignment="1">
      <alignment/>
    </xf>
    <xf numFmtId="173" fontId="1" fillId="0" borderId="0" xfId="0" applyNumberFormat="1" applyFont="1" applyAlignment="1">
      <alignment vertical="top"/>
    </xf>
    <xf numFmtId="0" fontId="1" fillId="0" borderId="0" xfId="0" applyFont="1" applyAlignment="1">
      <alignment vertical="top"/>
    </xf>
    <xf numFmtId="174" fontId="1" fillId="0" borderId="0" xfId="42" applyNumberFormat="1" applyFont="1" applyFill="1" applyBorder="1" applyAlignment="1" applyProtection="1">
      <alignment vertical="top"/>
      <protection/>
    </xf>
    <xf numFmtId="0" fontId="1" fillId="0" borderId="0" xfId="0" applyFont="1" applyAlignment="1">
      <alignment/>
    </xf>
    <xf numFmtId="174" fontId="2" fillId="0" borderId="0" xfId="42" applyNumberFormat="1" applyFont="1" applyFill="1" applyBorder="1" applyAlignment="1" applyProtection="1">
      <alignment horizontal="center" vertical="top"/>
      <protection/>
    </xf>
    <xf numFmtId="0" fontId="1" fillId="0" borderId="0" xfId="0" applyFont="1" applyBorder="1" applyAlignment="1">
      <alignment vertical="center" wrapText="1"/>
    </xf>
    <xf numFmtId="0" fontId="3" fillId="0" borderId="0" xfId="0" applyFont="1" applyAlignment="1">
      <alignment horizontal="left" vertical="top" wrapText="1"/>
    </xf>
    <xf numFmtId="173" fontId="4" fillId="0" borderId="0" xfId="0" applyNumberFormat="1" applyFont="1" applyAlignment="1">
      <alignment horizontal="center" vertical="top"/>
    </xf>
    <xf numFmtId="0" fontId="0" fillId="0" borderId="0" xfId="0" applyAlignment="1">
      <alignment horizontal="center" vertical="top"/>
    </xf>
    <xf numFmtId="173" fontId="6" fillId="0" borderId="0" xfId="0" applyNumberFormat="1" applyFont="1" applyAlignment="1">
      <alignment horizontal="left" vertical="top"/>
    </xf>
    <xf numFmtId="0" fontId="2" fillId="0" borderId="0" xfId="0" applyFont="1" applyAlignment="1">
      <alignment horizontal="left" vertical="top"/>
    </xf>
    <xf numFmtId="0" fontId="0" fillId="0" borderId="0" xfId="0" applyFont="1" applyAlignment="1">
      <alignment/>
    </xf>
    <xf numFmtId="0" fontId="1" fillId="0" borderId="0" xfId="0" applyFont="1" applyBorder="1" applyAlignment="1">
      <alignment horizontal="left" vertical="top" wrapText="1"/>
    </xf>
    <xf numFmtId="173" fontId="2" fillId="0" borderId="0" xfId="0" applyNumberFormat="1" applyFont="1" applyAlignment="1">
      <alignment horizontal="left" vertical="top"/>
    </xf>
    <xf numFmtId="0" fontId="2" fillId="0" borderId="0" xfId="0" applyFont="1" applyBorder="1" applyAlignment="1">
      <alignment horizontal="justify" vertical="top" wrapText="1"/>
    </xf>
    <xf numFmtId="173" fontId="2" fillId="0" borderId="0" xfId="0" applyNumberFormat="1" applyFont="1" applyBorder="1" applyAlignment="1">
      <alignment horizontal="center" vertical="top"/>
    </xf>
    <xf numFmtId="0" fontId="2" fillId="0" borderId="0" xfId="0" applyFont="1" applyBorder="1" applyAlignment="1">
      <alignment horizontal="left" vertical="top"/>
    </xf>
    <xf numFmtId="173" fontId="2" fillId="0" borderId="10" xfId="0" applyNumberFormat="1" applyFont="1" applyBorder="1" applyAlignment="1">
      <alignment horizontal="center" vertical="top"/>
    </xf>
    <xf numFmtId="173" fontId="5" fillId="0" borderId="0" xfId="0" applyNumberFormat="1" applyFont="1" applyBorder="1" applyAlignment="1">
      <alignment horizontal="center" vertical="top"/>
    </xf>
    <xf numFmtId="0" fontId="2" fillId="0" borderId="0" xfId="0" applyFont="1" applyFill="1" applyBorder="1" applyAlignment="1">
      <alignment horizontal="left" vertical="top"/>
    </xf>
    <xf numFmtId="172" fontId="2" fillId="0" borderId="0" xfId="42" applyFont="1" applyFill="1" applyBorder="1" applyAlignment="1" applyProtection="1">
      <alignment horizontal="right" vertical="top"/>
      <protection locked="0"/>
    </xf>
    <xf numFmtId="0" fontId="1" fillId="0" borderId="0" xfId="0" applyFont="1" applyBorder="1" applyAlignment="1">
      <alignment vertical="top"/>
    </xf>
    <xf numFmtId="2" fontId="1" fillId="0" borderId="0" xfId="42" applyNumberFormat="1" applyFont="1" applyFill="1" applyBorder="1" applyAlignment="1" applyProtection="1">
      <alignment vertical="top"/>
      <protection/>
    </xf>
    <xf numFmtId="0" fontId="1" fillId="0" borderId="0" xfId="0" applyFont="1" applyAlignment="1">
      <alignment horizontal="center" vertical="top"/>
    </xf>
    <xf numFmtId="0" fontId="4" fillId="0" borderId="0" xfId="0" applyFont="1" applyAlignment="1">
      <alignment horizontal="center" vertical="top"/>
    </xf>
    <xf numFmtId="2" fontId="2" fillId="0" borderId="0" xfId="42" applyNumberFormat="1" applyFont="1" applyFill="1" applyBorder="1" applyAlignment="1" applyProtection="1">
      <alignment vertical="top"/>
      <protection/>
    </xf>
    <xf numFmtId="2" fontId="2" fillId="0" borderId="0" xfId="0" applyNumberFormat="1" applyFont="1" applyBorder="1" applyAlignment="1">
      <alignment vertical="top" wrapText="1"/>
    </xf>
    <xf numFmtId="173" fontId="1" fillId="0" borderId="0" xfId="0" applyNumberFormat="1" applyFont="1" applyBorder="1" applyAlignment="1">
      <alignment horizontal="center" vertical="top"/>
    </xf>
    <xf numFmtId="2" fontId="1" fillId="0" borderId="0" xfId="0" applyNumberFormat="1" applyFont="1" applyBorder="1" applyAlignment="1">
      <alignment vertical="top"/>
    </xf>
    <xf numFmtId="0" fontId="1" fillId="0" borderId="0" xfId="0" applyFont="1" applyBorder="1" applyAlignment="1">
      <alignment horizontal="center" vertical="top"/>
    </xf>
    <xf numFmtId="172" fontId="1" fillId="0" borderId="0" xfId="42" applyFont="1" applyFill="1" applyBorder="1" applyAlignment="1" applyProtection="1">
      <alignment vertical="top"/>
      <protection locked="0"/>
    </xf>
    <xf numFmtId="172" fontId="1" fillId="0" borderId="0" xfId="42" applyNumberFormat="1" applyFont="1" applyFill="1" applyBorder="1" applyAlignment="1" applyProtection="1">
      <alignment vertical="top"/>
      <protection locked="0"/>
    </xf>
    <xf numFmtId="0" fontId="1" fillId="0" borderId="0" xfId="0" applyFont="1" applyBorder="1" applyAlignment="1">
      <alignment/>
    </xf>
    <xf numFmtId="0" fontId="1" fillId="0" borderId="0" xfId="0" applyFont="1" applyBorder="1" applyAlignment="1">
      <alignment horizontal="justify" vertical="top" wrapText="1"/>
    </xf>
    <xf numFmtId="0" fontId="4" fillId="0" borderId="0" xfId="0" applyFont="1" applyFill="1" applyAlignment="1">
      <alignment horizontal="center" vertical="top"/>
    </xf>
    <xf numFmtId="0" fontId="0" fillId="0" borderId="0" xfId="0" applyFill="1" applyAlignment="1">
      <alignment horizontal="center" vertical="top"/>
    </xf>
    <xf numFmtId="173" fontId="6" fillId="0" borderId="0" xfId="0" applyNumberFormat="1" applyFont="1" applyFill="1" applyAlignment="1">
      <alignment horizontal="left" vertical="top"/>
    </xf>
    <xf numFmtId="0" fontId="2" fillId="0" borderId="0" xfId="0" applyFont="1" applyFill="1" applyAlignment="1">
      <alignment horizontal="left" vertical="top"/>
    </xf>
    <xf numFmtId="0" fontId="1" fillId="0" borderId="0" xfId="0" applyFont="1" applyFill="1" applyAlignment="1">
      <alignment/>
    </xf>
    <xf numFmtId="0" fontId="1" fillId="0" borderId="0" xfId="0" applyFont="1" applyFill="1" applyBorder="1" applyAlignment="1">
      <alignment horizontal="left" vertical="top" wrapText="1"/>
    </xf>
    <xf numFmtId="0" fontId="2" fillId="0" borderId="0" xfId="0" applyFont="1" applyFill="1" applyBorder="1" applyAlignment="1">
      <alignment horizontal="justify" vertical="top" wrapText="1"/>
    </xf>
    <xf numFmtId="0" fontId="2" fillId="0" borderId="0" xfId="0" applyFont="1" applyFill="1" applyBorder="1" applyAlignment="1">
      <alignment horizontal="left" vertical="top"/>
    </xf>
    <xf numFmtId="2" fontId="2" fillId="0" borderId="0" xfId="0" applyNumberFormat="1" applyFont="1" applyFill="1" applyBorder="1" applyAlignment="1">
      <alignment vertical="top" wrapText="1"/>
    </xf>
    <xf numFmtId="172" fontId="2" fillId="0" borderId="11" xfId="42" applyFont="1" applyFill="1" applyBorder="1" applyAlignment="1" applyProtection="1">
      <alignment horizontal="center" vertical="top"/>
      <protection locked="0"/>
    </xf>
    <xf numFmtId="0" fontId="1" fillId="0" borderId="11" xfId="0" applyFont="1" applyFill="1" applyBorder="1" applyAlignment="1">
      <alignment horizontal="center" vertical="top"/>
    </xf>
    <xf numFmtId="172" fontId="1" fillId="0" borderId="11" xfId="42" applyFont="1" applyFill="1" applyBorder="1" applyAlignment="1" applyProtection="1">
      <alignment vertical="top"/>
      <protection locked="0"/>
    </xf>
    <xf numFmtId="172" fontId="1" fillId="0" borderId="11" xfId="42" applyNumberFormat="1" applyFont="1" applyFill="1" applyBorder="1" applyAlignment="1" applyProtection="1">
      <alignment vertical="top"/>
      <protection locked="0"/>
    </xf>
    <xf numFmtId="173" fontId="5" fillId="0" borderId="0" xfId="0" applyNumberFormat="1" applyFont="1" applyBorder="1" applyAlignment="1">
      <alignment horizontal="center" vertical="top"/>
    </xf>
    <xf numFmtId="0" fontId="1" fillId="0" borderId="0" xfId="0" applyFont="1" applyBorder="1" applyAlignment="1">
      <alignment vertical="top" wrapText="1"/>
    </xf>
    <xf numFmtId="0" fontId="1" fillId="33" borderId="11" xfId="0" applyFont="1" applyFill="1" applyBorder="1" applyAlignment="1">
      <alignment horizontal="left" vertical="top" wrapText="1"/>
    </xf>
    <xf numFmtId="2" fontId="1" fillId="0" borderId="11" xfId="0" applyNumberFormat="1" applyFont="1" applyBorder="1" applyAlignment="1">
      <alignment vertical="top"/>
    </xf>
    <xf numFmtId="0" fontId="1" fillId="0" borderId="11" xfId="0" applyFont="1" applyBorder="1" applyAlignment="1">
      <alignment horizontal="center" vertical="top"/>
    </xf>
    <xf numFmtId="0" fontId="8" fillId="0" borderId="0" xfId="0" applyFont="1" applyAlignment="1">
      <alignment/>
    </xf>
    <xf numFmtId="172" fontId="1" fillId="0" borderId="11" xfId="42" applyFont="1" applyFill="1" applyBorder="1" applyAlignment="1" applyProtection="1">
      <alignment vertical="top" wrapText="1"/>
      <protection locked="0"/>
    </xf>
    <xf numFmtId="172" fontId="1" fillId="0" borderId="11" xfId="44" applyFont="1" applyFill="1" applyBorder="1" applyAlignment="1" applyProtection="1">
      <alignment vertical="top"/>
      <protection locked="0"/>
    </xf>
    <xf numFmtId="0" fontId="5" fillId="0" borderId="0" xfId="0" applyFont="1" applyFill="1" applyBorder="1" applyAlignment="1">
      <alignment vertical="top" wrapText="1"/>
    </xf>
    <xf numFmtId="0" fontId="1" fillId="0" borderId="0" xfId="0" applyFont="1" applyFill="1" applyBorder="1" applyAlignment="1">
      <alignment horizontal="center" vertical="top"/>
    </xf>
    <xf numFmtId="172" fontId="1" fillId="0" borderId="0" xfId="44" applyFont="1" applyFill="1" applyBorder="1" applyAlignment="1" applyProtection="1">
      <alignment vertical="top"/>
      <protection locked="0"/>
    </xf>
    <xf numFmtId="172" fontId="1" fillId="0" borderId="0" xfId="44" applyNumberFormat="1" applyFont="1" applyFill="1" applyBorder="1" applyAlignment="1" applyProtection="1">
      <alignment vertical="top"/>
      <protection locked="0"/>
    </xf>
    <xf numFmtId="0" fontId="4" fillId="0" borderId="0" xfId="0" applyFont="1" applyBorder="1" applyAlignment="1">
      <alignment vertical="top"/>
    </xf>
    <xf numFmtId="173" fontId="5" fillId="0" borderId="11" xfId="0" applyNumberFormat="1" applyFont="1" applyBorder="1" applyAlignment="1">
      <alignment horizontal="center" vertical="top"/>
    </xf>
    <xf numFmtId="0" fontId="0" fillId="0" borderId="11" xfId="0" applyBorder="1" applyAlignment="1">
      <alignment horizontal="center" vertical="top"/>
    </xf>
    <xf numFmtId="0" fontId="2" fillId="0" borderId="11" xfId="0" applyFont="1" applyBorder="1" applyAlignment="1">
      <alignment horizontal="justify" vertical="top" wrapText="1"/>
    </xf>
    <xf numFmtId="0" fontId="5" fillId="0" borderId="0" xfId="0" applyFont="1" applyBorder="1" applyAlignment="1">
      <alignment vertical="top" wrapText="1"/>
    </xf>
    <xf numFmtId="2" fontId="1" fillId="0" borderId="0" xfId="0" applyNumberFormat="1" applyFont="1" applyBorder="1" applyAlignment="1">
      <alignment vertical="top" wrapText="1"/>
    </xf>
    <xf numFmtId="172" fontId="57" fillId="0" borderId="11" xfId="42" applyFont="1" applyFill="1" applyBorder="1" applyAlignment="1" applyProtection="1">
      <alignment vertical="top"/>
      <protection locked="0"/>
    </xf>
    <xf numFmtId="172" fontId="1" fillId="0" borderId="11" xfId="44" applyFont="1" applyFill="1" applyBorder="1" applyAlignment="1" applyProtection="1">
      <alignment vertical="top"/>
      <protection/>
    </xf>
    <xf numFmtId="2" fontId="1" fillId="0" borderId="0" xfId="0" applyNumberFormat="1" applyFont="1" applyAlignment="1">
      <alignment vertical="top" wrapText="1"/>
    </xf>
    <xf numFmtId="2" fontId="1" fillId="0" borderId="0" xfId="0" applyNumberFormat="1" applyFont="1" applyAlignment="1">
      <alignment vertical="top"/>
    </xf>
    <xf numFmtId="173" fontId="5" fillId="0" borderId="0" xfId="0" applyNumberFormat="1" applyFont="1" applyAlignment="1">
      <alignment horizontal="center" vertical="top"/>
    </xf>
    <xf numFmtId="0" fontId="5" fillId="0" borderId="0" xfId="0" applyFont="1" applyAlignment="1">
      <alignment vertical="top" wrapText="1"/>
    </xf>
    <xf numFmtId="0" fontId="57" fillId="0" borderId="11" xfId="0" applyFont="1" applyBorder="1" applyAlignment="1">
      <alignment horizontal="center" vertical="top"/>
    </xf>
    <xf numFmtId="0" fontId="2" fillId="0" borderId="11" xfId="0" applyFont="1" applyBorder="1" applyAlignment="1">
      <alignment horizontal="center" vertical="center"/>
    </xf>
    <xf numFmtId="173" fontId="2" fillId="0" borderId="11" xfId="0" applyNumberFormat="1" applyFont="1" applyBorder="1" applyAlignment="1">
      <alignment horizontal="center" vertical="top"/>
    </xf>
    <xf numFmtId="0" fontId="1" fillId="33" borderId="11" xfId="0" applyFont="1" applyFill="1" applyBorder="1" applyAlignment="1">
      <alignment horizontal="center" vertical="top"/>
    </xf>
    <xf numFmtId="172" fontId="1" fillId="0" borderId="11" xfId="44" applyFont="1" applyFill="1" applyBorder="1" applyAlignment="1" applyProtection="1">
      <alignment vertical="center"/>
      <protection locked="0"/>
    </xf>
    <xf numFmtId="0" fontId="1" fillId="0" borderId="11" xfId="0" applyFont="1" applyBorder="1" applyAlignment="1">
      <alignment horizontal="center" vertical="center"/>
    </xf>
    <xf numFmtId="0" fontId="1" fillId="0" borderId="0" xfId="0" applyFont="1" applyAlignment="1">
      <alignment vertical="top" wrapText="1"/>
    </xf>
    <xf numFmtId="0" fontId="0" fillId="0" borderId="0" xfId="0" applyAlignment="1">
      <alignment vertical="top" wrapText="1"/>
    </xf>
    <xf numFmtId="0" fontId="2" fillId="0" borderId="0" xfId="0" applyFont="1" applyAlignment="1">
      <alignment vertical="top" wrapText="1"/>
    </xf>
    <xf numFmtId="173" fontId="2" fillId="0" borderId="0" xfId="0" applyNumberFormat="1" applyFont="1" applyBorder="1" applyAlignment="1">
      <alignment horizontal="center" vertical="top"/>
    </xf>
    <xf numFmtId="0" fontId="2" fillId="0" borderId="0" xfId="0" applyFont="1" applyBorder="1" applyAlignment="1">
      <alignment horizontal="center" vertical="top"/>
    </xf>
    <xf numFmtId="173" fontId="2" fillId="0" borderId="12" xfId="0" applyNumberFormat="1" applyFont="1" applyBorder="1" applyAlignment="1">
      <alignment horizontal="center" vertical="top"/>
    </xf>
    <xf numFmtId="0" fontId="1" fillId="0" borderId="13" xfId="0" applyFont="1" applyFill="1" applyBorder="1" applyAlignment="1">
      <alignment horizontal="center" vertical="top"/>
    </xf>
    <xf numFmtId="172" fontId="1" fillId="0" borderId="13" xfId="42" applyFont="1" applyFill="1" applyBorder="1" applyAlignment="1" applyProtection="1">
      <alignment vertical="top"/>
      <protection locked="0"/>
    </xf>
    <xf numFmtId="172" fontId="1" fillId="0" borderId="13" xfId="42" applyNumberFormat="1" applyFont="1" applyFill="1" applyBorder="1" applyAlignment="1" applyProtection="1">
      <alignment vertical="top"/>
      <protection locked="0"/>
    </xf>
    <xf numFmtId="0" fontId="1" fillId="34" borderId="13" xfId="0" applyFont="1" applyFill="1" applyBorder="1" applyAlignment="1">
      <alignment horizontal="justify" vertical="top" wrapText="1"/>
    </xf>
    <xf numFmtId="0" fontId="1" fillId="0" borderId="13" xfId="0" applyFont="1" applyBorder="1" applyAlignment="1">
      <alignment horizontal="justify" vertical="top" wrapText="1"/>
    </xf>
    <xf numFmtId="2" fontId="1" fillId="0" borderId="13" xfId="0" applyNumberFormat="1" applyFont="1" applyBorder="1" applyAlignment="1">
      <alignment vertical="top"/>
    </xf>
    <xf numFmtId="0" fontId="1" fillId="0" borderId="13" xfId="0" applyFont="1" applyBorder="1" applyAlignment="1">
      <alignment horizontal="center" vertical="top"/>
    </xf>
    <xf numFmtId="173" fontId="2" fillId="33" borderId="13" xfId="0" applyNumberFormat="1" applyFont="1" applyFill="1" applyBorder="1" applyAlignment="1">
      <alignment horizontal="center" vertical="top"/>
    </xf>
    <xf numFmtId="173" fontId="6" fillId="0" borderId="0" xfId="0" applyNumberFormat="1" applyFont="1" applyAlignment="1">
      <alignment horizontal="center" vertical="top"/>
    </xf>
    <xf numFmtId="0" fontId="2" fillId="0" borderId="0" xfId="0" applyFont="1" applyAlignment="1">
      <alignment horizontal="center" vertical="top"/>
    </xf>
    <xf numFmtId="173" fontId="2" fillId="0" borderId="11" xfId="0" applyNumberFormat="1" applyFont="1" applyFill="1" applyBorder="1" applyAlignment="1">
      <alignment horizontal="center" vertical="top"/>
    </xf>
    <xf numFmtId="0" fontId="2" fillId="0" borderId="0" xfId="0" applyFont="1" applyAlignment="1">
      <alignment/>
    </xf>
    <xf numFmtId="2" fontId="1" fillId="0" borderId="14" xfId="0" applyNumberFormat="1" applyFont="1" applyBorder="1" applyAlignment="1">
      <alignment vertical="top"/>
    </xf>
    <xf numFmtId="173" fontId="2" fillId="0" borderId="15" xfId="0" applyNumberFormat="1" applyFont="1" applyBorder="1" applyAlignment="1">
      <alignment horizontal="center" vertical="top"/>
    </xf>
    <xf numFmtId="2" fontId="2" fillId="33" borderId="11" xfId="0" applyNumberFormat="1" applyFont="1" applyFill="1" applyBorder="1" applyAlignment="1">
      <alignment horizontal="center" vertical="top"/>
    </xf>
    <xf numFmtId="173" fontId="2" fillId="0" borderId="16" xfId="0" applyNumberFormat="1" applyFont="1" applyBorder="1" applyAlignment="1">
      <alignment horizontal="center" vertical="top"/>
    </xf>
    <xf numFmtId="2" fontId="57" fillId="0" borderId="14" xfId="0" applyNumberFormat="1" applyFont="1" applyBorder="1" applyAlignment="1">
      <alignment vertical="top"/>
    </xf>
    <xf numFmtId="2" fontId="1" fillId="0" borderId="17" xfId="0" applyNumberFormat="1" applyFont="1" applyBorder="1" applyAlignment="1">
      <alignment horizontal="center" vertical="top"/>
    </xf>
    <xf numFmtId="2" fontId="2" fillId="0" borderId="18" xfId="0" applyNumberFormat="1" applyFont="1" applyBorder="1" applyAlignment="1">
      <alignment horizontal="center" vertical="top"/>
    </xf>
    <xf numFmtId="173" fontId="2" fillId="0" borderId="0" xfId="0" applyNumberFormat="1" applyFont="1" applyAlignment="1">
      <alignment horizontal="center" vertical="top"/>
    </xf>
    <xf numFmtId="0" fontId="1" fillId="0" borderId="0" xfId="0" applyFont="1" applyBorder="1" applyAlignment="1">
      <alignment horizontal="center" vertical="top" wrapText="1"/>
    </xf>
    <xf numFmtId="2" fontId="2" fillId="0" borderId="0" xfId="44" applyNumberFormat="1" applyFont="1" applyFill="1" applyBorder="1" applyAlignment="1" applyProtection="1">
      <alignment horizontal="center" vertical="top"/>
      <protection/>
    </xf>
    <xf numFmtId="2" fontId="2" fillId="0" borderId="0" xfId="0" applyNumberFormat="1" applyFont="1" applyBorder="1" applyAlignment="1">
      <alignment horizontal="center" vertical="top" wrapText="1"/>
    </xf>
    <xf numFmtId="2" fontId="1" fillId="0" borderId="11" xfId="0" applyNumberFormat="1" applyFont="1" applyBorder="1" applyAlignment="1">
      <alignment horizontal="center" vertical="top"/>
    </xf>
    <xf numFmtId="2" fontId="1" fillId="0" borderId="0" xfId="0" applyNumberFormat="1" applyFont="1" applyBorder="1" applyAlignment="1">
      <alignment horizontal="center" vertical="top"/>
    </xf>
    <xf numFmtId="2" fontId="1" fillId="0" borderId="0" xfId="42" applyNumberFormat="1" applyFont="1" applyFill="1" applyBorder="1" applyAlignment="1" applyProtection="1">
      <alignment horizontal="center" vertical="top"/>
      <protection/>
    </xf>
    <xf numFmtId="0" fontId="2" fillId="0" borderId="19" xfId="0" applyFont="1" applyBorder="1" applyAlignment="1">
      <alignment horizontal="center" vertical="center"/>
    </xf>
    <xf numFmtId="0" fontId="2" fillId="0" borderId="12" xfId="0" applyFont="1" applyBorder="1" applyAlignment="1">
      <alignment horizontal="center" vertical="center"/>
    </xf>
    <xf numFmtId="1" fontId="1" fillId="0" borderId="11" xfId="0" applyNumberFormat="1" applyFont="1" applyBorder="1" applyAlignment="1">
      <alignment horizontal="center" vertical="top"/>
    </xf>
    <xf numFmtId="0" fontId="4" fillId="0" borderId="0" xfId="0" applyFont="1" applyBorder="1" applyAlignment="1">
      <alignment horizontal="center" vertical="top"/>
    </xf>
    <xf numFmtId="2" fontId="1" fillId="0" borderId="14" xfId="0" applyNumberFormat="1" applyFont="1" applyBorder="1" applyAlignment="1">
      <alignment horizontal="center" vertical="top"/>
    </xf>
    <xf numFmtId="2" fontId="1" fillId="0" borderId="0" xfId="0" applyNumberFormat="1" applyFont="1" applyFill="1" applyBorder="1" applyAlignment="1">
      <alignment horizontal="center" vertical="top" wrapText="1"/>
    </xf>
    <xf numFmtId="0" fontId="0" fillId="0" borderId="0" xfId="0" applyAlignment="1">
      <alignment horizontal="center"/>
    </xf>
    <xf numFmtId="49" fontId="2" fillId="0" borderId="0" xfId="60" applyNumberFormat="1" applyFont="1" applyBorder="1" applyAlignment="1">
      <alignment horizontal="center" vertical="center"/>
      <protection/>
    </xf>
    <xf numFmtId="2" fontId="1" fillId="0" borderId="15" xfId="0" applyNumberFormat="1" applyFont="1" applyBorder="1" applyAlignment="1">
      <alignment horizontal="center" vertical="top"/>
    </xf>
    <xf numFmtId="173" fontId="1" fillId="0" borderId="20" xfId="0" applyNumberFormat="1" applyFont="1" applyBorder="1" applyAlignment="1">
      <alignment horizontal="center" vertical="top"/>
    </xf>
    <xf numFmtId="173" fontId="1" fillId="0" borderId="18" xfId="0" applyNumberFormat="1" applyFont="1" applyBorder="1" applyAlignment="1">
      <alignment horizontal="center" vertical="top"/>
    </xf>
    <xf numFmtId="173" fontId="1" fillId="0" borderId="17" xfId="0" applyNumberFormat="1" applyFont="1" applyBorder="1" applyAlignment="1">
      <alignment horizontal="center" vertical="top"/>
    </xf>
    <xf numFmtId="0" fontId="2" fillId="0" borderId="15" xfId="0" applyFont="1" applyBorder="1" applyAlignment="1">
      <alignment horizontal="center" vertical="center"/>
    </xf>
    <xf numFmtId="43" fontId="0" fillId="0" borderId="0" xfId="0" applyNumberFormat="1" applyAlignment="1">
      <alignment/>
    </xf>
    <xf numFmtId="43" fontId="1" fillId="0" borderId="0" xfId="0" applyNumberFormat="1" applyFont="1" applyAlignment="1">
      <alignment/>
    </xf>
    <xf numFmtId="43" fontId="8" fillId="0" borderId="0" xfId="0" applyNumberFormat="1" applyFont="1" applyAlignment="1">
      <alignment/>
    </xf>
    <xf numFmtId="173" fontId="2" fillId="0" borderId="0" xfId="0" applyNumberFormat="1" applyFont="1" applyBorder="1" applyAlignment="1">
      <alignment horizontal="center" vertical="top"/>
    </xf>
    <xf numFmtId="0" fontId="4" fillId="0" borderId="0" xfId="0" applyFont="1" applyBorder="1" applyAlignment="1">
      <alignment horizontal="center" vertical="top"/>
    </xf>
    <xf numFmtId="0" fontId="2" fillId="0" borderId="0" xfId="0" applyFont="1" applyAlignment="1">
      <alignment horizontal="center" vertical="center" wrapText="1"/>
    </xf>
    <xf numFmtId="0" fontId="0" fillId="0" borderId="0" xfId="0" applyAlignment="1">
      <alignment horizontal="center" wrapText="1"/>
    </xf>
    <xf numFmtId="172" fontId="2" fillId="0" borderId="11" xfId="42" applyFont="1" applyFill="1" applyBorder="1" applyAlignment="1" applyProtection="1">
      <alignment horizontal="center" vertical="top"/>
      <protection locked="0"/>
    </xf>
    <xf numFmtId="2" fontId="2" fillId="0" borderId="11" xfId="0" applyNumberFormat="1" applyFont="1" applyBorder="1" applyAlignment="1">
      <alignment vertical="top"/>
    </xf>
    <xf numFmtId="0" fontId="2" fillId="0" borderId="11" xfId="0" applyFont="1" applyBorder="1" applyAlignment="1">
      <alignment horizontal="center" vertical="center"/>
    </xf>
    <xf numFmtId="0" fontId="2" fillId="0" borderId="11" xfId="0" applyFont="1" applyBorder="1" applyAlignment="1">
      <alignment horizontal="center" vertical="top"/>
    </xf>
    <xf numFmtId="0" fontId="2" fillId="0" borderId="13" xfId="0" applyFont="1" applyFill="1" applyBorder="1" applyAlignment="1">
      <alignment horizontal="center" vertical="top"/>
    </xf>
    <xf numFmtId="172" fontId="2" fillId="0" borderId="13" xfId="42" applyFont="1" applyFill="1" applyBorder="1" applyAlignment="1" applyProtection="1">
      <alignment horizontal="center" vertical="top"/>
      <protection locked="0"/>
    </xf>
    <xf numFmtId="49" fontId="2" fillId="34" borderId="21" xfId="0" applyNumberFormat="1" applyFont="1" applyFill="1" applyBorder="1" applyAlignment="1">
      <alignment horizontal="center" vertical="center"/>
    </xf>
    <xf numFmtId="49" fontId="2" fillId="34" borderId="22" xfId="0" applyNumberFormat="1" applyFont="1" applyFill="1" applyBorder="1" applyAlignment="1">
      <alignment horizontal="center" vertical="center"/>
    </xf>
    <xf numFmtId="173" fontId="2" fillId="33" borderId="21" xfId="0" applyNumberFormat="1" applyFont="1" applyFill="1" applyBorder="1" applyAlignment="1">
      <alignment horizontal="center" vertical="top"/>
    </xf>
    <xf numFmtId="173" fontId="2" fillId="33" borderId="23" xfId="0" applyNumberFormat="1" applyFont="1" applyFill="1" applyBorder="1" applyAlignment="1">
      <alignment horizontal="center" vertical="top"/>
    </xf>
    <xf numFmtId="173" fontId="1" fillId="33" borderId="20" xfId="0" applyNumberFormat="1" applyFont="1" applyFill="1" applyBorder="1" applyAlignment="1">
      <alignment horizontal="center" vertical="top"/>
    </xf>
    <xf numFmtId="173" fontId="1" fillId="33" borderId="18" xfId="0" applyNumberFormat="1" applyFont="1" applyFill="1" applyBorder="1" applyAlignment="1">
      <alignment horizontal="center" vertical="top"/>
    </xf>
    <xf numFmtId="173" fontId="1" fillId="33" borderId="24" xfId="0" applyNumberFormat="1" applyFont="1" applyFill="1" applyBorder="1" applyAlignment="1">
      <alignment horizontal="center" vertical="top"/>
    </xf>
    <xf numFmtId="173" fontId="1" fillId="33" borderId="17" xfId="0" applyNumberFormat="1" applyFont="1" applyFill="1" applyBorder="1" applyAlignment="1">
      <alignment horizontal="center" vertical="top"/>
    </xf>
    <xf numFmtId="2" fontId="2" fillId="0" borderId="18" xfId="0" applyNumberFormat="1" applyFont="1" applyBorder="1" applyAlignment="1">
      <alignment horizontal="center" vertical="top"/>
    </xf>
    <xf numFmtId="2" fontId="2" fillId="0" borderId="17" xfId="0" applyNumberFormat="1" applyFont="1" applyBorder="1" applyAlignment="1">
      <alignment horizontal="center" vertical="top"/>
    </xf>
    <xf numFmtId="173" fontId="2" fillId="0" borderId="0" xfId="0" applyNumberFormat="1" applyFont="1" applyAlignment="1">
      <alignment horizontal="center" vertical="top"/>
    </xf>
    <xf numFmtId="173" fontId="2" fillId="0" borderId="19" xfId="0" applyNumberFormat="1" applyFont="1" applyBorder="1" applyAlignment="1">
      <alignment horizontal="center" vertical="top"/>
    </xf>
    <xf numFmtId="173" fontId="2" fillId="0" borderId="12" xfId="0" applyNumberFormat="1" applyFont="1" applyBorder="1" applyAlignment="1">
      <alignment horizontal="center" vertical="top"/>
    </xf>
    <xf numFmtId="173" fontId="1" fillId="0" borderId="15" xfId="0" applyNumberFormat="1" applyFont="1" applyBorder="1" applyAlignment="1">
      <alignment horizontal="center" vertical="top"/>
    </xf>
    <xf numFmtId="173" fontId="1" fillId="0" borderId="12" xfId="0" applyNumberFormat="1" applyFont="1" applyBorder="1" applyAlignment="1">
      <alignment horizontal="center" vertical="top"/>
    </xf>
    <xf numFmtId="173" fontId="1" fillId="0" borderId="20" xfId="0" applyNumberFormat="1" applyFont="1" applyBorder="1" applyAlignment="1">
      <alignment horizontal="center" vertical="top"/>
    </xf>
    <xf numFmtId="173" fontId="1" fillId="0" borderId="18" xfId="0" applyNumberFormat="1" applyFont="1" applyBorder="1" applyAlignment="1">
      <alignment horizontal="center" vertical="top"/>
    </xf>
    <xf numFmtId="173" fontId="1" fillId="0" borderId="17" xfId="0" applyNumberFormat="1" applyFont="1" applyBorder="1" applyAlignment="1">
      <alignment horizontal="center" vertical="top"/>
    </xf>
    <xf numFmtId="172" fontId="2" fillId="0" borderId="11" xfId="42" applyFont="1" applyFill="1" applyBorder="1" applyAlignment="1" applyProtection="1">
      <alignment horizontal="center" vertical="top"/>
      <protection locked="0"/>
    </xf>
    <xf numFmtId="0" fontId="2" fillId="0" borderId="11" xfId="0" applyFont="1" applyBorder="1" applyAlignment="1">
      <alignment horizontal="center" vertical="center"/>
    </xf>
    <xf numFmtId="0" fontId="2" fillId="0" borderId="11" xfId="0" applyFont="1" applyBorder="1" applyAlignment="1">
      <alignment horizontal="center" vertical="top"/>
    </xf>
    <xf numFmtId="172" fontId="2" fillId="0" borderId="11" xfId="44" applyFont="1" applyFill="1" applyBorder="1" applyAlignment="1" applyProtection="1">
      <alignment horizontal="center" vertical="center"/>
      <protection locked="0"/>
    </xf>
    <xf numFmtId="0" fontId="2" fillId="0" borderId="12" xfId="0" applyFont="1" applyBorder="1" applyAlignment="1">
      <alignment horizontal="center" vertical="center"/>
    </xf>
    <xf numFmtId="173" fontId="1" fillId="0" borderId="11" xfId="0" applyNumberFormat="1" applyFont="1" applyBorder="1" applyAlignment="1">
      <alignment horizontal="center" vertical="top"/>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2" fillId="0" borderId="27" xfId="0" applyFont="1" applyBorder="1" applyAlignment="1">
      <alignment horizontal="left" vertical="top"/>
    </xf>
    <xf numFmtId="0" fontId="7" fillId="0" borderId="28" xfId="0" applyFont="1" applyBorder="1" applyAlignment="1">
      <alignment horizontal="left" vertical="top"/>
    </xf>
    <xf numFmtId="172" fontId="2" fillId="0" borderId="25" xfId="42" applyFont="1" applyFill="1" applyBorder="1" applyAlignment="1" applyProtection="1">
      <alignment horizontal="center" vertical="top"/>
      <protection locked="0"/>
    </xf>
    <xf numFmtId="172" fontId="2" fillId="0" borderId="26" xfId="42" applyFont="1" applyFill="1" applyBorder="1" applyAlignment="1" applyProtection="1">
      <alignment horizontal="center" vertical="top"/>
      <protection locked="0"/>
    </xf>
    <xf numFmtId="49" fontId="5" fillId="0" borderId="29" xfId="0" applyNumberFormat="1" applyFont="1" applyBorder="1" applyAlignment="1">
      <alignment horizontal="center" vertical="top"/>
    </xf>
    <xf numFmtId="0" fontId="2" fillId="0" borderId="29" xfId="0" applyFont="1" applyBorder="1" applyAlignment="1">
      <alignment horizontal="left" vertical="top" wrapText="1"/>
    </xf>
    <xf numFmtId="172" fontId="2" fillId="33" borderId="29" xfId="42" applyNumberFormat="1" applyFont="1" applyFill="1" applyBorder="1" applyAlignment="1" applyProtection="1">
      <alignment vertical="top"/>
      <protection locked="0"/>
    </xf>
    <xf numFmtId="0" fontId="2" fillId="0" borderId="29" xfId="0" applyFont="1" applyFill="1" applyBorder="1" applyAlignment="1">
      <alignment horizontal="left" vertical="top" wrapText="1"/>
    </xf>
    <xf numFmtId="0" fontId="2" fillId="0" borderId="29" xfId="0" applyFont="1" applyFill="1" applyBorder="1" applyAlignment="1">
      <alignment horizontal="left" vertical="center" wrapText="1"/>
    </xf>
    <xf numFmtId="173" fontId="5" fillId="0" borderId="29" xfId="0" applyNumberFormat="1" applyFont="1" applyBorder="1" applyAlignment="1">
      <alignment horizontal="center" vertical="top"/>
    </xf>
    <xf numFmtId="172" fontId="5" fillId="33" borderId="29" xfId="42" applyNumberFormat="1" applyFont="1" applyFill="1" applyBorder="1" applyAlignment="1" applyProtection="1">
      <alignment vertical="top"/>
      <protection locked="0"/>
    </xf>
    <xf numFmtId="173" fontId="1" fillId="0" borderId="29" xfId="0" applyNumberFormat="1" applyFont="1" applyBorder="1" applyAlignment="1">
      <alignment vertical="top"/>
    </xf>
    <xf numFmtId="0" fontId="1" fillId="0" borderId="29" xfId="0" applyFont="1" applyBorder="1" applyAlignment="1">
      <alignment vertical="top"/>
    </xf>
    <xf numFmtId="174" fontId="1" fillId="0" borderId="29" xfId="42" applyNumberFormat="1" applyFont="1" applyFill="1" applyBorder="1" applyAlignment="1" applyProtection="1">
      <alignment vertical="top"/>
      <protection/>
    </xf>
    <xf numFmtId="0" fontId="2" fillId="0" borderId="28"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12" xfId="0" applyFont="1" applyBorder="1" applyAlignment="1">
      <alignment horizontal="center" vertical="top"/>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2" xfId="0" applyFont="1" applyBorder="1" applyAlignment="1">
      <alignment horizontal="center" vertical="center"/>
    </xf>
    <xf numFmtId="2" fontId="2" fillId="0" borderId="12" xfId="0" applyNumberFormat="1" applyFont="1" applyBorder="1" applyAlignment="1">
      <alignment vertical="top"/>
    </xf>
    <xf numFmtId="2" fontId="2" fillId="0" borderId="32" xfId="0" applyNumberFormat="1" applyFont="1" applyBorder="1" applyAlignment="1">
      <alignment horizontal="center" vertical="center"/>
    </xf>
    <xf numFmtId="2" fontId="2" fillId="0" borderId="33" xfId="0" applyNumberFormat="1" applyFont="1" applyBorder="1" applyAlignment="1">
      <alignment horizontal="center" vertical="center"/>
    </xf>
    <xf numFmtId="172" fontId="2" fillId="0" borderId="12" xfId="42" applyFont="1" applyFill="1" applyBorder="1" applyAlignment="1" applyProtection="1">
      <alignment horizontal="center" vertical="top"/>
      <protection locked="0"/>
    </xf>
    <xf numFmtId="172" fontId="2" fillId="0" borderId="32" xfId="42" applyFont="1" applyFill="1" applyBorder="1" applyAlignment="1" applyProtection="1">
      <alignment horizontal="center" vertical="top"/>
      <protection locked="0"/>
    </xf>
    <xf numFmtId="172" fontId="2" fillId="0" borderId="33" xfId="42" applyFont="1" applyFill="1" applyBorder="1" applyAlignment="1" applyProtection="1">
      <alignment horizontal="center" vertical="top"/>
      <protection locked="0"/>
    </xf>
    <xf numFmtId="0" fontId="2" fillId="0" borderId="15" xfId="0" applyFont="1" applyBorder="1" applyAlignment="1">
      <alignment horizontal="center" vertical="top"/>
    </xf>
    <xf numFmtId="173" fontId="5" fillId="0" borderId="27" xfId="0" applyNumberFormat="1" applyFont="1" applyBorder="1" applyAlignment="1">
      <alignment horizontal="center" vertical="top"/>
    </xf>
    <xf numFmtId="172" fontId="2" fillId="0" borderId="14" xfId="42" applyFont="1" applyFill="1" applyBorder="1" applyAlignment="1" applyProtection="1">
      <alignment horizontal="center" vertical="center"/>
      <protection locked="0"/>
    </xf>
    <xf numFmtId="0" fontId="1" fillId="0" borderId="27" xfId="0" applyFont="1" applyFill="1" applyBorder="1" applyAlignment="1">
      <alignment vertical="top" wrapText="1"/>
    </xf>
    <xf numFmtId="0" fontId="1" fillId="0" borderId="28" xfId="0" applyFont="1" applyFill="1" applyBorder="1" applyAlignment="1">
      <alignment vertical="top" wrapText="1"/>
    </xf>
    <xf numFmtId="2" fontId="2" fillId="0" borderId="15" xfId="0" applyNumberFormat="1" applyFont="1" applyBorder="1" applyAlignment="1">
      <alignment vertical="top"/>
    </xf>
    <xf numFmtId="172" fontId="2" fillId="0" borderId="32" xfId="42" applyFont="1" applyFill="1" applyBorder="1" applyAlignment="1" applyProtection="1">
      <alignment horizontal="center" vertical="center"/>
      <protection locked="0"/>
    </xf>
    <xf numFmtId="172" fontId="2" fillId="0" borderId="34" xfId="42" applyFont="1" applyFill="1" applyBorder="1" applyAlignment="1" applyProtection="1">
      <alignment horizontal="center" vertical="center"/>
      <protection locked="0"/>
    </xf>
    <xf numFmtId="172" fontId="2" fillId="0" borderId="33" xfId="42" applyFont="1" applyFill="1" applyBorder="1" applyAlignment="1" applyProtection="1">
      <alignment horizontal="center" vertical="center"/>
      <protection locked="0"/>
    </xf>
    <xf numFmtId="3" fontId="2" fillId="0" borderId="32" xfId="42" applyNumberFormat="1" applyFont="1" applyFill="1" applyBorder="1" applyAlignment="1" applyProtection="1">
      <alignment horizontal="center" vertical="center"/>
      <protection locked="0"/>
    </xf>
    <xf numFmtId="3" fontId="2" fillId="0" borderId="34" xfId="42" applyNumberFormat="1" applyFont="1" applyFill="1" applyBorder="1" applyAlignment="1" applyProtection="1">
      <alignment horizontal="center" vertical="center"/>
      <protection locked="0"/>
    </xf>
    <xf numFmtId="3" fontId="2" fillId="0" borderId="33" xfId="42" applyNumberFormat="1" applyFont="1" applyFill="1" applyBorder="1" applyAlignment="1" applyProtection="1">
      <alignment horizontal="center" vertical="center"/>
      <protection locked="0"/>
    </xf>
    <xf numFmtId="173" fontId="1" fillId="0" borderId="17" xfId="0" applyNumberFormat="1" applyFont="1" applyFill="1" applyBorder="1" applyAlignment="1">
      <alignment horizontal="center" vertical="top"/>
    </xf>
    <xf numFmtId="172" fontId="2" fillId="0" borderId="14" xfId="42" applyNumberFormat="1" applyFont="1" applyFill="1" applyBorder="1" applyAlignment="1" applyProtection="1">
      <alignment vertical="top"/>
      <protection locked="0"/>
    </xf>
    <xf numFmtId="0" fontId="2" fillId="0" borderId="35" xfId="0" applyFont="1" applyFill="1" applyBorder="1" applyAlignment="1">
      <alignment horizontal="center" vertical="top" wrapText="1"/>
    </xf>
    <xf numFmtId="0" fontId="2" fillId="0" borderId="36"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27" xfId="0" applyFont="1" applyBorder="1" applyAlignment="1">
      <alignment horizontal="right" vertical="top"/>
    </xf>
    <xf numFmtId="0" fontId="2" fillId="0" borderId="27" xfId="0" applyFont="1" applyFill="1" applyBorder="1" applyAlignment="1">
      <alignment horizontal="left" vertical="top"/>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2" fontId="2" fillId="0" borderId="38" xfId="0" applyNumberFormat="1" applyFont="1" applyFill="1" applyBorder="1" applyAlignment="1">
      <alignment horizontal="center" vertical="center"/>
    </xf>
    <xf numFmtId="2" fontId="2" fillId="0" borderId="39" xfId="0" applyNumberFormat="1" applyFont="1" applyFill="1" applyBorder="1" applyAlignment="1">
      <alignment horizontal="center" vertical="center"/>
    </xf>
    <xf numFmtId="0" fontId="2" fillId="0" borderId="22" xfId="0" applyFont="1" applyFill="1" applyBorder="1" applyAlignment="1">
      <alignment horizontal="center" vertical="top"/>
    </xf>
    <xf numFmtId="172" fontId="2" fillId="0" borderId="22" xfId="42" applyFont="1" applyFill="1" applyBorder="1" applyAlignment="1" applyProtection="1">
      <alignment horizontal="center" vertical="top"/>
      <protection locked="0"/>
    </xf>
    <xf numFmtId="172" fontId="2" fillId="0" borderId="38" xfId="42" applyFont="1" applyFill="1" applyBorder="1" applyAlignment="1" applyProtection="1">
      <alignment horizontal="center" vertical="top"/>
      <protection locked="0"/>
    </xf>
    <xf numFmtId="172" fontId="2" fillId="0" borderId="39" xfId="42" applyFont="1" applyFill="1" applyBorder="1" applyAlignment="1" applyProtection="1">
      <alignment horizontal="center" vertical="top"/>
      <protection locked="0"/>
    </xf>
    <xf numFmtId="0" fontId="2" fillId="0" borderId="3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39" xfId="0" applyFont="1" applyFill="1" applyBorder="1" applyAlignment="1">
      <alignment horizontal="center" vertical="center"/>
    </xf>
    <xf numFmtId="2" fontId="2" fillId="0" borderId="41" xfId="42" applyNumberFormat="1" applyFont="1" applyFill="1" applyBorder="1" applyAlignment="1" applyProtection="1">
      <alignment vertical="top"/>
      <protection/>
    </xf>
    <xf numFmtId="2" fontId="2" fillId="0" borderId="42" xfId="42" applyNumberFormat="1" applyFont="1" applyFill="1" applyBorder="1" applyAlignment="1" applyProtection="1">
      <alignment vertical="top"/>
      <protection/>
    </xf>
    <xf numFmtId="0" fontId="2" fillId="0" borderId="3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39" xfId="0" applyFont="1" applyFill="1" applyBorder="1" applyAlignment="1">
      <alignment horizontal="center" vertical="center" wrapText="1"/>
    </xf>
    <xf numFmtId="173" fontId="1" fillId="0" borderId="43" xfId="0" applyNumberFormat="1" applyFont="1" applyFill="1" applyBorder="1" applyAlignment="1">
      <alignment horizontal="center" vertical="top"/>
    </xf>
    <xf numFmtId="2" fontId="1" fillId="0" borderId="42" xfId="0" applyNumberFormat="1" applyFont="1" applyFill="1" applyBorder="1" applyAlignment="1">
      <alignment vertical="top"/>
    </xf>
    <xf numFmtId="173" fontId="1" fillId="0" borderId="44" xfId="0" applyNumberFormat="1" applyFont="1" applyFill="1" applyBorder="1" applyAlignment="1">
      <alignment horizontal="center" vertical="top"/>
    </xf>
    <xf numFmtId="173" fontId="2" fillId="0" borderId="27" xfId="0" applyNumberFormat="1" applyFont="1" applyFill="1" applyBorder="1" applyAlignment="1">
      <alignment horizontal="center" vertical="center"/>
    </xf>
    <xf numFmtId="0" fontId="2" fillId="34" borderId="27" xfId="0" applyFont="1" applyFill="1" applyBorder="1" applyAlignment="1">
      <alignment horizontal="justify" vertical="center" wrapText="1"/>
    </xf>
    <xf numFmtId="0" fontId="1" fillId="34" borderId="27" xfId="0" applyFont="1" applyFill="1" applyBorder="1" applyAlignment="1">
      <alignment vertical="top" wrapText="1"/>
    </xf>
    <xf numFmtId="173" fontId="1" fillId="0" borderId="45" xfId="0" applyNumberFormat="1" applyFont="1" applyFill="1" applyBorder="1" applyAlignment="1">
      <alignment horizontal="center" vertical="top"/>
    </xf>
    <xf numFmtId="173" fontId="1" fillId="0" borderId="46" xfId="0" applyNumberFormat="1" applyFont="1" applyFill="1" applyBorder="1" applyAlignment="1">
      <alignment horizontal="center" vertical="top"/>
    </xf>
    <xf numFmtId="0" fontId="1" fillId="34" borderId="28" xfId="0" applyFont="1" applyFill="1" applyBorder="1" applyAlignment="1">
      <alignment vertical="top" wrapText="1"/>
    </xf>
    <xf numFmtId="2" fontId="1" fillId="0" borderId="47" xfId="0" applyNumberFormat="1" applyFont="1" applyFill="1" applyBorder="1" applyAlignment="1">
      <alignment vertical="top"/>
    </xf>
    <xf numFmtId="0" fontId="1" fillId="0" borderId="23" xfId="0" applyFont="1" applyFill="1" applyBorder="1" applyAlignment="1">
      <alignment horizontal="center" vertical="top"/>
    </xf>
    <xf numFmtId="172" fontId="1" fillId="0" borderId="23" xfId="42" applyFont="1" applyFill="1" applyBorder="1" applyAlignment="1" applyProtection="1">
      <alignment vertical="top"/>
      <protection locked="0"/>
    </xf>
    <xf numFmtId="172" fontId="1" fillId="0" borderId="23" xfId="42" applyNumberFormat="1" applyFont="1" applyFill="1" applyBorder="1" applyAlignment="1" applyProtection="1">
      <alignment vertical="top"/>
      <protection locked="0"/>
    </xf>
    <xf numFmtId="2" fontId="1" fillId="0" borderId="41" xfId="0" applyNumberFormat="1" applyFont="1" applyFill="1" applyBorder="1" applyAlignment="1">
      <alignment vertical="top"/>
    </xf>
    <xf numFmtId="0" fontId="1" fillId="0" borderId="22" xfId="0" applyFont="1" applyFill="1" applyBorder="1" applyAlignment="1">
      <alignment horizontal="center" vertical="top"/>
    </xf>
    <xf numFmtId="2" fontId="1" fillId="0" borderId="29" xfId="0" applyNumberFormat="1" applyFont="1" applyFill="1" applyBorder="1" applyAlignment="1">
      <alignment vertical="top"/>
    </xf>
    <xf numFmtId="0" fontId="1" fillId="0" borderId="29" xfId="0" applyFont="1" applyFill="1" applyBorder="1" applyAlignment="1">
      <alignment horizontal="center" vertical="top"/>
    </xf>
    <xf numFmtId="172" fontId="1" fillId="0" borderId="29" xfId="42" applyFont="1" applyFill="1" applyBorder="1" applyAlignment="1" applyProtection="1">
      <alignment vertical="top"/>
      <protection locked="0"/>
    </xf>
    <xf numFmtId="172" fontId="1" fillId="0" borderId="29" xfId="42" applyNumberFormat="1" applyFont="1" applyFill="1" applyBorder="1" applyAlignment="1" applyProtection="1">
      <alignment vertical="top"/>
      <protection locked="0"/>
    </xf>
    <xf numFmtId="0" fontId="0" fillId="0" borderId="45" xfId="0" applyBorder="1" applyAlignment="1">
      <alignment/>
    </xf>
    <xf numFmtId="0" fontId="2" fillId="0" borderId="25" xfId="0" applyFont="1" applyBorder="1" applyAlignment="1">
      <alignment horizontal="justify" vertical="center" wrapText="1"/>
    </xf>
    <xf numFmtId="0" fontId="1" fillId="34" borderId="29" xfId="0" applyFont="1" applyFill="1" applyBorder="1" applyAlignment="1">
      <alignment vertical="top" wrapText="1"/>
    </xf>
    <xf numFmtId="2" fontId="1" fillId="0" borderId="48" xfId="0" applyNumberFormat="1" applyFont="1" applyFill="1" applyBorder="1" applyAlignment="1">
      <alignment vertical="top"/>
    </xf>
    <xf numFmtId="0" fontId="1" fillId="0" borderId="21" xfId="0" applyFont="1" applyFill="1" applyBorder="1" applyAlignment="1">
      <alignment horizontal="center" vertical="top"/>
    </xf>
    <xf numFmtId="172" fontId="1" fillId="0" borderId="21" xfId="42" applyFont="1" applyFill="1" applyBorder="1" applyAlignment="1" applyProtection="1">
      <alignment vertical="top"/>
      <protection locked="0"/>
    </xf>
    <xf numFmtId="172" fontId="1" fillId="0" borderId="21" xfId="42" applyNumberFormat="1" applyFont="1" applyFill="1" applyBorder="1" applyAlignment="1" applyProtection="1">
      <alignment vertical="top"/>
      <protection locked="0"/>
    </xf>
    <xf numFmtId="173" fontId="5" fillId="0" borderId="45" xfId="0" applyNumberFormat="1" applyFont="1" applyBorder="1" applyAlignment="1">
      <alignment horizontal="center" vertical="top"/>
    </xf>
    <xf numFmtId="0" fontId="1" fillId="34" borderId="49" xfId="0" applyFont="1" applyFill="1" applyBorder="1" applyAlignment="1">
      <alignment vertical="top" wrapText="1"/>
    </xf>
    <xf numFmtId="2" fontId="1" fillId="0" borderId="49" xfId="0" applyNumberFormat="1" applyFont="1" applyFill="1" applyBorder="1" applyAlignment="1">
      <alignment vertical="top"/>
    </xf>
    <xf numFmtId="0" fontId="1" fillId="0" borderId="49" xfId="0" applyFont="1" applyFill="1" applyBorder="1" applyAlignment="1">
      <alignment horizontal="center" vertical="top"/>
    </xf>
    <xf numFmtId="172" fontId="1" fillId="0" borderId="49" xfId="42" applyFont="1" applyFill="1" applyBorder="1" applyAlignment="1" applyProtection="1">
      <alignment vertical="top"/>
      <protection locked="0"/>
    </xf>
    <xf numFmtId="0" fontId="2" fillId="0" borderId="28" xfId="0" applyFont="1" applyFill="1" applyBorder="1" applyAlignment="1">
      <alignment horizontal="center" vertical="top"/>
    </xf>
    <xf numFmtId="0" fontId="2" fillId="0" borderId="30" xfId="0" applyFont="1" applyFill="1" applyBorder="1" applyAlignment="1">
      <alignment horizontal="center" vertical="top"/>
    </xf>
    <xf numFmtId="0" fontId="2" fillId="0" borderId="31" xfId="0" applyFont="1" applyFill="1" applyBorder="1" applyAlignment="1">
      <alignment horizontal="center" vertical="top"/>
    </xf>
    <xf numFmtId="172" fontId="1" fillId="0" borderId="49" xfId="42" applyNumberFormat="1" applyFont="1" applyFill="1" applyBorder="1" applyAlignment="1" applyProtection="1">
      <alignment vertical="top"/>
      <protection locked="0"/>
    </xf>
    <xf numFmtId="172" fontId="2" fillId="0" borderId="27" xfId="44" applyFont="1" applyFill="1" applyBorder="1" applyAlignment="1" applyProtection="1">
      <alignment vertical="top"/>
      <protection/>
    </xf>
    <xf numFmtId="0" fontId="2" fillId="0" borderId="27" xfId="62" applyFont="1" applyBorder="1" applyAlignment="1">
      <alignment vertical="top" wrapText="1"/>
      <protection/>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2" fontId="2" fillId="0" borderId="38" xfId="0" applyNumberFormat="1" applyFont="1" applyBorder="1" applyAlignment="1">
      <alignment horizontal="center" vertical="center"/>
    </xf>
    <xf numFmtId="2" fontId="2" fillId="0" borderId="39" xfId="0" applyNumberFormat="1" applyFont="1" applyBorder="1" applyAlignment="1">
      <alignment horizontal="center" vertical="center"/>
    </xf>
    <xf numFmtId="0" fontId="2" fillId="0" borderId="40" xfId="0" applyFont="1" applyBorder="1" applyAlignment="1">
      <alignment horizontal="center" vertical="center"/>
    </xf>
    <xf numFmtId="173" fontId="2" fillId="33" borderId="27" xfId="0" applyNumberFormat="1" applyFont="1" applyFill="1" applyBorder="1" applyAlignment="1">
      <alignment horizontal="center" vertical="top"/>
    </xf>
    <xf numFmtId="0" fontId="2" fillId="0" borderId="27" xfId="0" applyFont="1" applyFill="1" applyBorder="1" applyAlignment="1">
      <alignment vertical="top" wrapText="1"/>
    </xf>
    <xf numFmtId="0" fontId="2" fillId="34" borderId="22" xfId="0" applyFont="1" applyFill="1" applyBorder="1" applyAlignment="1">
      <alignment vertical="top" wrapText="1"/>
    </xf>
    <xf numFmtId="0" fontId="1" fillId="0" borderId="27" xfId="0" applyFont="1" applyBorder="1" applyAlignment="1">
      <alignment horizontal="left" vertical="top" wrapText="1"/>
    </xf>
    <xf numFmtId="173" fontId="2" fillId="33" borderId="44" xfId="0" applyNumberFormat="1" applyFont="1" applyFill="1" applyBorder="1" applyAlignment="1">
      <alignment horizontal="center" vertical="top"/>
    </xf>
    <xf numFmtId="2" fontId="1" fillId="0" borderId="42" xfId="0" applyNumberFormat="1" applyFont="1" applyBorder="1" applyAlignment="1">
      <alignment vertical="top"/>
    </xf>
    <xf numFmtId="0" fontId="2" fillId="34" borderId="27" xfId="0" applyFont="1" applyFill="1" applyBorder="1" applyAlignment="1">
      <alignment vertical="top" wrapText="1"/>
    </xf>
    <xf numFmtId="0" fontId="2" fillId="0" borderId="27" xfId="0" applyFont="1" applyBorder="1" applyAlignment="1">
      <alignment horizontal="left" vertical="top" wrapText="1"/>
    </xf>
    <xf numFmtId="173" fontId="2" fillId="33" borderId="44" xfId="0" applyNumberFormat="1" applyFont="1" applyFill="1" applyBorder="1" applyAlignment="1">
      <alignment horizontal="center" vertical="top"/>
    </xf>
    <xf numFmtId="173" fontId="2" fillId="33" borderId="43" xfId="0" applyNumberFormat="1" applyFont="1" applyFill="1" applyBorder="1" applyAlignment="1">
      <alignment horizontal="center" vertical="top"/>
    </xf>
    <xf numFmtId="0" fontId="2" fillId="34" borderId="25" xfId="0" applyFont="1" applyFill="1" applyBorder="1" applyAlignment="1">
      <alignment vertical="top" wrapText="1"/>
    </xf>
    <xf numFmtId="0" fontId="1" fillId="33" borderId="29" xfId="0" applyFont="1" applyFill="1" applyBorder="1" applyAlignment="1">
      <alignment horizontal="left" vertical="top" wrapText="1"/>
    </xf>
    <xf numFmtId="173" fontId="2" fillId="33" borderId="27" xfId="0" applyNumberFormat="1" applyFont="1" applyFill="1" applyBorder="1" applyAlignment="1">
      <alignment horizontal="center" vertical="center"/>
    </xf>
    <xf numFmtId="0" fontId="1" fillId="33" borderId="49" xfId="0" applyFont="1" applyFill="1" applyBorder="1" applyAlignment="1">
      <alignment horizontal="left" vertical="top" wrapText="1"/>
    </xf>
    <xf numFmtId="0" fontId="2" fillId="0" borderId="27" xfId="0" applyFont="1" applyBorder="1" applyAlignment="1">
      <alignment vertical="top" wrapText="1"/>
    </xf>
    <xf numFmtId="173" fontId="2" fillId="33" borderId="43" xfId="0" applyNumberFormat="1" applyFont="1" applyFill="1" applyBorder="1" applyAlignment="1">
      <alignment horizontal="center" vertical="center"/>
    </xf>
    <xf numFmtId="173" fontId="2" fillId="33" borderId="46" xfId="0" applyNumberFormat="1" applyFont="1" applyFill="1" applyBorder="1" applyAlignment="1">
      <alignment horizontal="center" vertical="top"/>
    </xf>
    <xf numFmtId="0" fontId="1" fillId="33" borderId="27" xfId="0" applyFont="1" applyFill="1" applyBorder="1" applyAlignment="1">
      <alignment horizontal="left" vertical="top" wrapText="1"/>
    </xf>
    <xf numFmtId="0" fontId="1" fillId="0" borderId="25" xfId="0" applyFont="1" applyBorder="1" applyAlignment="1">
      <alignment horizontal="left" vertical="top" wrapText="1"/>
    </xf>
    <xf numFmtId="49" fontId="2" fillId="34" borderId="27" xfId="0" applyNumberFormat="1" applyFont="1" applyFill="1" applyBorder="1" applyAlignment="1">
      <alignment horizontal="center" vertical="center"/>
    </xf>
    <xf numFmtId="49" fontId="2" fillId="34" borderId="44" xfId="0" applyNumberFormat="1" applyFont="1" applyFill="1" applyBorder="1" applyAlignment="1">
      <alignment horizontal="center" vertical="center"/>
    </xf>
    <xf numFmtId="0" fontId="1" fillId="34" borderId="27" xfId="0" applyFont="1" applyFill="1" applyBorder="1" applyAlignment="1">
      <alignment horizontal="justify" vertical="top" wrapText="1"/>
    </xf>
    <xf numFmtId="49" fontId="2" fillId="34" borderId="43" xfId="0" applyNumberFormat="1" applyFont="1" applyFill="1" applyBorder="1" applyAlignment="1">
      <alignment horizontal="center" vertical="center"/>
    </xf>
    <xf numFmtId="0" fontId="1" fillId="34" borderId="50" xfId="0" applyFont="1" applyFill="1" applyBorder="1" applyAlignment="1">
      <alignment horizontal="justify" vertical="top" wrapText="1"/>
    </xf>
    <xf numFmtId="0" fontId="1" fillId="34" borderId="25" xfId="0" applyFont="1" applyFill="1" applyBorder="1" applyAlignment="1">
      <alignment horizontal="justify" vertical="top" wrapText="1"/>
    </xf>
    <xf numFmtId="0" fontId="2" fillId="33" borderId="27" xfId="0" applyFont="1" applyFill="1" applyBorder="1" applyAlignment="1">
      <alignment horizontal="left" vertical="top" wrapText="1"/>
    </xf>
    <xf numFmtId="0" fontId="1" fillId="34" borderId="25" xfId="61" applyFont="1" applyFill="1" applyBorder="1" applyAlignment="1">
      <alignment horizontal="left" vertical="top" wrapText="1"/>
      <protection/>
    </xf>
    <xf numFmtId="49" fontId="2" fillId="34" borderId="43" xfId="0" applyNumberFormat="1" applyFont="1" applyFill="1" applyBorder="1" applyAlignment="1">
      <alignment horizontal="center" vertical="center"/>
    </xf>
    <xf numFmtId="173" fontId="2" fillId="33" borderId="46" xfId="0" applyNumberFormat="1" applyFont="1" applyFill="1" applyBorder="1" applyAlignment="1">
      <alignment horizontal="center" vertical="top"/>
    </xf>
    <xf numFmtId="0" fontId="1" fillId="34" borderId="29" xfId="0" applyFont="1" applyFill="1" applyBorder="1" applyAlignment="1">
      <alignment horizontal="justify" vertical="top" wrapText="1"/>
    </xf>
    <xf numFmtId="0" fontId="1" fillId="0" borderId="27" xfId="0" applyFont="1" applyBorder="1" applyAlignment="1">
      <alignment horizontal="justify" vertical="top" wrapText="1"/>
    </xf>
    <xf numFmtId="0" fontId="1" fillId="0" borderId="25" xfId="0" applyFont="1" applyBorder="1" applyAlignment="1">
      <alignment horizontal="justify" vertical="top" wrapText="1"/>
    </xf>
    <xf numFmtId="0" fontId="2" fillId="34" borderId="41" xfId="0" applyFont="1" applyFill="1" applyBorder="1" applyAlignment="1">
      <alignment vertical="center" wrapText="1"/>
    </xf>
    <xf numFmtId="2" fontId="2" fillId="33" borderId="27" xfId="0" applyNumberFormat="1" applyFont="1" applyFill="1" applyBorder="1" applyAlignment="1">
      <alignment horizontal="center" vertical="top"/>
    </xf>
    <xf numFmtId="2" fontId="2" fillId="33" borderId="45" xfId="0" applyNumberFormat="1" applyFont="1" applyFill="1" applyBorder="1" applyAlignment="1">
      <alignment horizontal="center" vertical="top"/>
    </xf>
    <xf numFmtId="0" fontId="1" fillId="0" borderId="29" xfId="0" applyFont="1" applyBorder="1" applyAlignment="1">
      <alignment horizontal="justify" vertical="top" wrapText="1"/>
    </xf>
    <xf numFmtId="0" fontId="1" fillId="0" borderId="29" xfId="0" applyFont="1" applyBorder="1" applyAlignment="1">
      <alignment horizontal="left" vertical="top" wrapText="1"/>
    </xf>
    <xf numFmtId="0" fontId="5" fillId="0" borderId="27" xfId="0" applyFont="1" applyBorder="1" applyAlignment="1">
      <alignment vertical="top" wrapText="1"/>
    </xf>
    <xf numFmtId="0" fontId="5" fillId="0" borderId="19" xfId="0" applyFont="1" applyBorder="1" applyAlignment="1">
      <alignment vertical="top" wrapText="1"/>
    </xf>
    <xf numFmtId="2" fontId="5" fillId="0" borderId="45" xfId="0" applyNumberFormat="1" applyFont="1" applyFill="1" applyBorder="1" applyAlignment="1">
      <alignment horizontal="center" vertical="top"/>
    </xf>
    <xf numFmtId="172" fontId="2" fillId="0" borderId="42" xfId="44" applyNumberFormat="1" applyFont="1" applyFill="1" applyBorder="1" applyAlignment="1" applyProtection="1">
      <alignment vertical="top"/>
      <protection/>
    </xf>
    <xf numFmtId="2" fontId="1" fillId="0" borderId="51" xfId="0" applyNumberFormat="1" applyFont="1" applyBorder="1" applyAlignment="1">
      <alignment vertical="top"/>
    </xf>
    <xf numFmtId="0" fontId="1" fillId="0" borderId="15" xfId="0" applyFont="1" applyBorder="1" applyAlignment="1">
      <alignment horizontal="center" vertical="top"/>
    </xf>
    <xf numFmtId="172" fontId="1" fillId="0" borderId="15" xfId="42" applyFont="1" applyFill="1" applyBorder="1" applyAlignment="1" applyProtection="1">
      <alignment vertical="top"/>
      <protection locked="0"/>
    </xf>
    <xf numFmtId="0" fontId="2" fillId="0" borderId="52" xfId="0" applyFont="1" applyFill="1" applyBorder="1" applyAlignment="1">
      <alignment horizontal="center" vertical="top"/>
    </xf>
    <xf numFmtId="0" fontId="2" fillId="0" borderId="53" xfId="0" applyFont="1" applyFill="1" applyBorder="1" applyAlignment="1">
      <alignment horizontal="center" vertical="top"/>
    </xf>
    <xf numFmtId="0" fontId="1" fillId="33" borderId="45" xfId="0" applyFont="1" applyFill="1" applyBorder="1" applyAlignment="1">
      <alignment horizontal="left" vertical="top" wrapText="1"/>
    </xf>
    <xf numFmtId="0" fontId="1" fillId="33" borderId="46" xfId="0" applyFont="1" applyFill="1" applyBorder="1" applyAlignment="1">
      <alignment horizontal="left" vertical="top" wrapText="1"/>
    </xf>
    <xf numFmtId="172" fontId="1" fillId="0" borderId="42" xfId="42" applyFont="1" applyFill="1" applyBorder="1" applyAlignment="1" applyProtection="1">
      <alignment vertical="top"/>
      <protection locked="0"/>
    </xf>
    <xf numFmtId="2" fontId="1" fillId="0" borderId="23" xfId="0" applyNumberFormat="1" applyFont="1" applyBorder="1" applyAlignment="1">
      <alignment vertical="top"/>
    </xf>
    <xf numFmtId="0" fontId="1" fillId="0" borderId="23" xfId="0" applyFont="1" applyBorder="1" applyAlignment="1">
      <alignment horizontal="center" vertical="top"/>
    </xf>
    <xf numFmtId="2" fontId="1" fillId="0" borderId="41" xfId="0" applyNumberFormat="1" applyFont="1" applyBorder="1" applyAlignment="1">
      <alignment vertical="top"/>
    </xf>
    <xf numFmtId="0" fontId="1" fillId="0" borderId="22" xfId="0" applyFont="1" applyBorder="1" applyAlignment="1">
      <alignment horizontal="center" vertical="top"/>
    </xf>
    <xf numFmtId="2" fontId="1" fillId="0" borderId="29" xfId="0" applyNumberFormat="1" applyFont="1" applyBorder="1" applyAlignment="1">
      <alignment vertical="top"/>
    </xf>
    <xf numFmtId="0" fontId="1" fillId="0" borderId="29" xfId="0" applyFont="1" applyBorder="1" applyAlignment="1">
      <alignment horizontal="center" vertical="top"/>
    </xf>
    <xf numFmtId="2" fontId="1" fillId="0" borderId="48" xfId="0" applyNumberFormat="1" applyFont="1" applyBorder="1" applyAlignment="1">
      <alignment vertical="top"/>
    </xf>
    <xf numFmtId="0" fontId="1" fillId="0" borderId="21" xfId="0" applyFont="1" applyBorder="1" applyAlignment="1">
      <alignment horizontal="center" vertical="top"/>
    </xf>
    <xf numFmtId="0" fontId="1" fillId="33" borderId="28" xfId="0" applyFont="1" applyFill="1" applyBorder="1" applyAlignment="1">
      <alignment horizontal="left" vertical="top" wrapText="1"/>
    </xf>
    <xf numFmtId="2" fontId="1" fillId="0" borderId="47" xfId="0" applyNumberFormat="1" applyFont="1" applyBorder="1" applyAlignment="1">
      <alignment vertical="top"/>
    </xf>
    <xf numFmtId="2" fontId="1" fillId="0" borderId="22" xfId="0" applyNumberFormat="1" applyFont="1" applyBorder="1" applyAlignment="1">
      <alignment vertical="top"/>
    </xf>
    <xf numFmtId="2" fontId="1" fillId="0" borderId="54" xfId="0" applyNumberFormat="1" applyFont="1" applyBorder="1" applyAlignment="1">
      <alignment vertical="top"/>
    </xf>
    <xf numFmtId="0" fontId="1" fillId="0" borderId="12" xfId="0" applyFont="1" applyBorder="1" applyAlignment="1">
      <alignment horizontal="center" vertical="top"/>
    </xf>
    <xf numFmtId="172" fontId="1" fillId="0" borderId="14" xfId="42" applyFont="1" applyFill="1" applyBorder="1" applyAlignment="1" applyProtection="1">
      <alignment vertical="top"/>
      <protection locked="0"/>
    </xf>
    <xf numFmtId="2" fontId="57" fillId="0" borderId="12" xfId="0" applyNumberFormat="1" applyFont="1" applyBorder="1" applyAlignment="1">
      <alignment vertical="top"/>
    </xf>
    <xf numFmtId="0" fontId="57" fillId="0" borderId="12" xfId="0" applyFont="1" applyBorder="1" applyAlignment="1">
      <alignment horizontal="center" vertical="top"/>
    </xf>
    <xf numFmtId="172" fontId="1" fillId="0" borderId="51" xfId="42" applyFont="1" applyFill="1" applyBorder="1" applyAlignment="1" applyProtection="1">
      <alignment vertical="top"/>
      <protection locked="0"/>
    </xf>
    <xf numFmtId="2" fontId="57" fillId="0" borderId="51" xfId="0" applyNumberFormat="1" applyFont="1" applyBorder="1" applyAlignment="1">
      <alignment vertical="top"/>
    </xf>
    <xf numFmtId="0" fontId="57" fillId="0" borderId="15" xfId="0" applyFont="1" applyBorder="1" applyAlignment="1">
      <alignment horizontal="center" vertical="top"/>
    </xf>
    <xf numFmtId="0" fontId="2" fillId="0" borderId="55" xfId="0" applyFont="1" applyFill="1" applyBorder="1" applyAlignment="1">
      <alignment horizontal="center" vertical="top"/>
    </xf>
    <xf numFmtId="2" fontId="1" fillId="0" borderId="56" xfId="0" applyNumberFormat="1" applyFont="1" applyBorder="1" applyAlignment="1">
      <alignment vertical="top"/>
    </xf>
    <xf numFmtId="0" fontId="2" fillId="33" borderId="26" xfId="0" applyFont="1" applyFill="1" applyBorder="1" applyAlignment="1">
      <alignment horizontal="left" vertical="top" wrapText="1"/>
    </xf>
    <xf numFmtId="173" fontId="2" fillId="33" borderId="45" xfId="0" applyNumberFormat="1" applyFont="1" applyFill="1" applyBorder="1" applyAlignment="1">
      <alignment horizontal="center" vertical="center"/>
    </xf>
    <xf numFmtId="0" fontId="2" fillId="34" borderId="27" xfId="0" applyFont="1" applyFill="1" applyBorder="1" applyAlignment="1">
      <alignment vertical="center" wrapText="1"/>
    </xf>
    <xf numFmtId="0" fontId="1" fillId="34" borderId="57" xfId="0" applyFont="1" applyFill="1" applyBorder="1" applyAlignment="1">
      <alignment horizontal="justify" vertical="top" wrapText="1"/>
    </xf>
    <xf numFmtId="0" fontId="2" fillId="34" borderId="27" xfId="0" applyFont="1" applyFill="1" applyBorder="1" applyAlignment="1">
      <alignment vertical="center"/>
    </xf>
    <xf numFmtId="0" fontId="2" fillId="0" borderId="12" xfId="0" applyFont="1" applyBorder="1" applyAlignment="1">
      <alignment horizontal="center" vertical="top"/>
    </xf>
    <xf numFmtId="172" fontId="2" fillId="0" borderId="12" xfId="42" applyFont="1" applyFill="1" applyBorder="1" applyAlignment="1" applyProtection="1">
      <alignment horizontal="center" vertical="top"/>
      <protection locked="0"/>
    </xf>
    <xf numFmtId="0" fontId="2" fillId="0" borderId="32"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2" fontId="2" fillId="0" borderId="54" xfId="42" applyNumberFormat="1" applyFont="1" applyFill="1" applyBorder="1" applyAlignment="1" applyProtection="1">
      <alignment vertical="top"/>
      <protection/>
    </xf>
    <xf numFmtId="2" fontId="2" fillId="0" borderId="14" xfId="42" applyNumberFormat="1" applyFont="1" applyFill="1" applyBorder="1" applyAlignment="1" applyProtection="1">
      <alignment vertical="top"/>
      <protection/>
    </xf>
    <xf numFmtId="0" fontId="2" fillId="0" borderId="3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173" fontId="2" fillId="0" borderId="27" xfId="0" applyNumberFormat="1" applyFont="1" applyFill="1" applyBorder="1" applyAlignment="1">
      <alignment horizontal="center" vertical="top"/>
    </xf>
    <xf numFmtId="2" fontId="1" fillId="0" borderId="14" xfId="0" applyNumberFormat="1" applyFont="1" applyFill="1" applyBorder="1" applyAlignment="1">
      <alignment vertical="top"/>
    </xf>
    <xf numFmtId="0" fontId="1" fillId="0" borderId="27" xfId="0" applyFont="1" applyFill="1" applyBorder="1" applyAlignment="1">
      <alignment horizontal="left" vertical="top" wrapText="1"/>
    </xf>
    <xf numFmtId="173" fontId="2" fillId="0" borderId="18" xfId="0" applyNumberFormat="1" applyFont="1" applyFill="1" applyBorder="1" applyAlignment="1">
      <alignment horizontal="center" vertical="top"/>
    </xf>
    <xf numFmtId="173" fontId="2" fillId="0" borderId="17" xfId="0" applyNumberFormat="1" applyFont="1" applyBorder="1" applyAlignment="1">
      <alignment horizontal="center" vertical="top"/>
    </xf>
    <xf numFmtId="173" fontId="2" fillId="0" borderId="16" xfId="0" applyNumberFormat="1" applyFont="1" applyBorder="1" applyAlignment="1">
      <alignment horizontal="center" vertical="top"/>
    </xf>
    <xf numFmtId="0" fontId="2" fillId="0" borderId="25" xfId="0" applyFont="1" applyBorder="1" applyAlignment="1">
      <alignment horizontal="left" vertical="top" wrapText="1"/>
    </xf>
    <xf numFmtId="173" fontId="2" fillId="0" borderId="20" xfId="0" applyNumberFormat="1" applyFont="1" applyBorder="1" applyAlignment="1">
      <alignment horizontal="center" vertical="top"/>
    </xf>
    <xf numFmtId="173" fontId="2" fillId="0" borderId="27" xfId="0" applyNumberFormat="1" applyFont="1" applyBorder="1" applyAlignment="1">
      <alignment horizontal="center" vertical="top"/>
    </xf>
    <xf numFmtId="0" fontId="1" fillId="0" borderId="0" xfId="0" applyFont="1" applyBorder="1" applyAlignment="1">
      <alignment horizontal="center" vertical="top"/>
    </xf>
    <xf numFmtId="0" fontId="1" fillId="0" borderId="29" xfId="0" applyFont="1" applyBorder="1" applyAlignment="1">
      <alignment vertical="top" wrapText="1"/>
    </xf>
    <xf numFmtId="173" fontId="2" fillId="0" borderId="18" xfId="0" applyNumberFormat="1" applyFont="1" applyBorder="1" applyAlignment="1">
      <alignment horizontal="center" vertical="top"/>
    </xf>
    <xf numFmtId="0" fontId="1" fillId="0" borderId="49" xfId="0" applyFont="1" applyBorder="1" applyAlignment="1">
      <alignment vertical="top" wrapText="1"/>
    </xf>
    <xf numFmtId="173" fontId="1" fillId="0" borderId="18" xfId="0" applyNumberFormat="1" applyFont="1" applyFill="1" applyBorder="1" applyAlignment="1">
      <alignment horizontal="center" vertical="top"/>
    </xf>
    <xf numFmtId="173" fontId="1" fillId="0" borderId="17" xfId="0" applyNumberFormat="1" applyFont="1" applyFill="1" applyBorder="1" applyAlignment="1">
      <alignment horizontal="center" vertical="top"/>
    </xf>
    <xf numFmtId="173" fontId="1" fillId="0" borderId="17" xfId="0" applyNumberFormat="1" applyFont="1" applyFill="1" applyBorder="1" applyAlignment="1">
      <alignment horizontal="center" vertical="top"/>
    </xf>
    <xf numFmtId="0" fontId="1" fillId="0" borderId="25" xfId="0" applyFont="1" applyFill="1" applyBorder="1" applyAlignment="1">
      <alignment horizontal="left" vertical="top" wrapText="1"/>
    </xf>
    <xf numFmtId="0" fontId="1" fillId="0" borderId="29" xfId="0" applyFont="1" applyFill="1" applyBorder="1" applyAlignment="1">
      <alignment vertical="top" wrapText="1"/>
    </xf>
    <xf numFmtId="0" fontId="1" fillId="0" borderId="27" xfId="0" applyFont="1" applyFill="1" applyBorder="1" applyAlignment="1">
      <alignment horizontal="justify" vertical="top" wrapText="1"/>
    </xf>
    <xf numFmtId="173" fontId="1" fillId="0" borderId="18" xfId="0" applyNumberFormat="1" applyFont="1" applyFill="1" applyBorder="1" applyAlignment="1">
      <alignment horizontal="center" vertical="top"/>
    </xf>
    <xf numFmtId="173" fontId="2" fillId="0" borderId="18" xfId="0" applyNumberFormat="1" applyFont="1" applyFill="1" applyBorder="1" applyAlignment="1">
      <alignment horizontal="center" vertical="top"/>
    </xf>
    <xf numFmtId="0" fontId="2" fillId="0" borderId="25" xfId="0" applyFont="1" applyBorder="1" applyAlignment="1">
      <alignment horizontal="justify" vertical="top" wrapText="1"/>
    </xf>
    <xf numFmtId="0" fontId="1" fillId="0" borderId="57" xfId="0" applyFont="1" applyBorder="1" applyAlignment="1">
      <alignment horizontal="justify" vertical="top" wrapText="1"/>
    </xf>
    <xf numFmtId="173" fontId="1" fillId="0" borderId="16" xfId="0" applyNumberFormat="1" applyFont="1" applyFill="1" applyBorder="1" applyAlignment="1">
      <alignment horizontal="center" vertical="top"/>
    </xf>
    <xf numFmtId="0" fontId="2" fillId="0" borderId="19" xfId="0" applyFont="1" applyFill="1" applyBorder="1" applyAlignment="1">
      <alignment vertical="top" wrapText="1"/>
    </xf>
    <xf numFmtId="173" fontId="2" fillId="0" borderId="20" xfId="0" applyNumberFormat="1" applyFont="1" applyBorder="1" applyAlignment="1">
      <alignment horizontal="center" vertical="top"/>
    </xf>
    <xf numFmtId="0" fontId="1" fillId="34" borderId="25" xfId="0" applyFont="1" applyFill="1" applyBorder="1" applyAlignment="1">
      <alignment vertical="center" wrapText="1"/>
    </xf>
    <xf numFmtId="173" fontId="2" fillId="0" borderId="27" xfId="0" applyNumberFormat="1" applyFont="1" applyFill="1" applyBorder="1" applyAlignment="1">
      <alignment vertical="top" wrapText="1"/>
    </xf>
    <xf numFmtId="0" fontId="1" fillId="0" borderId="25" xfId="0" applyFont="1" applyFill="1" applyBorder="1" applyAlignment="1">
      <alignment vertical="top" wrapText="1"/>
    </xf>
    <xf numFmtId="2" fontId="2" fillId="0" borderId="27" xfId="0" applyNumberFormat="1" applyFont="1" applyBorder="1" applyAlignment="1">
      <alignment horizontal="center" vertical="top"/>
    </xf>
    <xf numFmtId="173" fontId="2" fillId="0" borderId="27" xfId="0" applyNumberFormat="1" applyFont="1" applyBorder="1" applyAlignment="1">
      <alignment vertical="top" wrapText="1"/>
    </xf>
    <xf numFmtId="2" fontId="1" fillId="0" borderId="18" xfId="0" applyNumberFormat="1" applyFont="1" applyBorder="1" applyAlignment="1">
      <alignment horizontal="center" vertical="top"/>
    </xf>
    <xf numFmtId="0" fontId="1" fillId="34" borderId="29" xfId="61" applyFont="1" applyFill="1" applyBorder="1" applyAlignment="1">
      <alignment horizontal="left" vertical="top" wrapText="1"/>
      <protection/>
    </xf>
    <xf numFmtId="2" fontId="1" fillId="0" borderId="18" xfId="0" applyNumberFormat="1" applyFont="1" applyFill="1" applyBorder="1" applyAlignment="1">
      <alignment horizontal="center" vertical="top"/>
    </xf>
    <xf numFmtId="2" fontId="1" fillId="0" borderId="17" xfId="0" applyNumberFormat="1" applyFont="1" applyFill="1" applyBorder="1" applyAlignment="1">
      <alignment horizontal="center" vertical="top"/>
    </xf>
    <xf numFmtId="2" fontId="1" fillId="0" borderId="16" xfId="0" applyNumberFormat="1" applyFont="1" applyFill="1" applyBorder="1" applyAlignment="1">
      <alignment horizontal="center" vertical="top"/>
    </xf>
    <xf numFmtId="49" fontId="1" fillId="34" borderId="27" xfId="0" applyNumberFormat="1" applyFont="1" applyFill="1" applyBorder="1" applyAlignment="1">
      <alignment horizontal="justify" vertical="top" wrapText="1"/>
    </xf>
    <xf numFmtId="2" fontId="1" fillId="0" borderId="20" xfId="0" applyNumberFormat="1" applyFont="1" applyFill="1" applyBorder="1" applyAlignment="1">
      <alignment horizontal="center" vertical="top"/>
    </xf>
    <xf numFmtId="49" fontId="1" fillId="34" borderId="25" xfId="0" applyNumberFormat="1" applyFont="1" applyFill="1" applyBorder="1" applyAlignment="1">
      <alignment horizontal="justify" vertical="top" wrapText="1"/>
    </xf>
    <xf numFmtId="49" fontId="2" fillId="0" borderId="27" xfId="0" applyNumberFormat="1" applyFont="1" applyBorder="1" applyAlignment="1">
      <alignment horizontal="justify" vertical="top" wrapText="1"/>
    </xf>
    <xf numFmtId="49" fontId="1" fillId="0" borderId="25" xfId="0" applyNumberFormat="1" applyFont="1" applyBorder="1" applyAlignment="1">
      <alignment horizontal="left" vertical="top" wrapText="1"/>
    </xf>
    <xf numFmtId="2" fontId="1" fillId="0" borderId="18" xfId="0" applyNumberFormat="1" applyFont="1" applyBorder="1" applyAlignment="1">
      <alignment horizontal="center" vertical="top"/>
    </xf>
    <xf numFmtId="2" fontId="1" fillId="33" borderId="14" xfId="0" applyNumberFormat="1" applyFont="1" applyFill="1" applyBorder="1" applyAlignment="1">
      <alignment vertical="top"/>
    </xf>
    <xf numFmtId="0" fontId="2" fillId="33" borderId="27" xfId="0" applyFont="1" applyFill="1" applyBorder="1" applyAlignment="1">
      <alignment vertical="top" wrapText="1"/>
    </xf>
    <xf numFmtId="0" fontId="1" fillId="33" borderId="25" xfId="0" applyFont="1" applyFill="1" applyBorder="1" applyAlignment="1">
      <alignment horizontal="left" vertical="top" wrapText="1"/>
    </xf>
    <xf numFmtId="0" fontId="1" fillId="35" borderId="29" xfId="0" applyFont="1" applyFill="1" applyBorder="1" applyAlignment="1">
      <alignment horizontal="left" vertical="top" wrapText="1"/>
    </xf>
    <xf numFmtId="0" fontId="1" fillId="35" borderId="49" xfId="0" applyFont="1" applyFill="1" applyBorder="1" applyAlignment="1">
      <alignment horizontal="left" vertical="top" wrapText="1"/>
    </xf>
    <xf numFmtId="49" fontId="2" fillId="0" borderId="27" xfId="0" applyNumberFormat="1" applyFont="1" applyBorder="1" applyAlignment="1">
      <alignment vertical="top" wrapText="1"/>
    </xf>
    <xf numFmtId="49" fontId="1" fillId="0" borderId="27" xfId="0" applyNumberFormat="1" applyFont="1" applyBorder="1" applyAlignment="1">
      <alignment vertical="top" wrapText="1"/>
    </xf>
    <xf numFmtId="49" fontId="1" fillId="0" borderId="25" xfId="0" applyNumberFormat="1" applyFont="1" applyBorder="1" applyAlignment="1">
      <alignment vertical="top" wrapText="1"/>
    </xf>
    <xf numFmtId="2" fontId="2" fillId="0" borderId="16" xfId="0" applyNumberFormat="1" applyFont="1" applyBorder="1" applyAlignment="1">
      <alignment horizontal="center" vertical="top"/>
    </xf>
    <xf numFmtId="0" fontId="2" fillId="0" borderId="26" xfId="0" applyFont="1" applyBorder="1" applyAlignment="1">
      <alignment vertical="top" wrapText="1"/>
    </xf>
    <xf numFmtId="0" fontId="1" fillId="34" borderId="25" xfId="0" applyFont="1" applyFill="1" applyBorder="1" applyAlignment="1">
      <alignment vertical="top" wrapText="1"/>
    </xf>
    <xf numFmtId="0" fontId="12" fillId="33" borderId="27" xfId="0" applyFont="1" applyFill="1" applyBorder="1" applyAlignment="1">
      <alignment vertical="top"/>
    </xf>
    <xf numFmtId="2" fontId="2" fillId="0" borderId="16" xfId="0" applyNumberFormat="1" applyFont="1" applyBorder="1" applyAlignment="1">
      <alignment horizontal="center" vertical="top"/>
    </xf>
    <xf numFmtId="0" fontId="11" fillId="33" borderId="25" xfId="0" applyFont="1" applyFill="1" applyBorder="1" applyAlignment="1">
      <alignment vertical="top" wrapText="1"/>
    </xf>
    <xf numFmtId="0" fontId="11" fillId="33" borderId="29" xfId="0" applyFont="1" applyFill="1" applyBorder="1" applyAlignment="1">
      <alignment vertical="top" wrapText="1"/>
    </xf>
    <xf numFmtId="2" fontId="2" fillId="0" borderId="20" xfId="0" applyNumberFormat="1" applyFont="1" applyBorder="1" applyAlignment="1">
      <alignment horizontal="center" vertical="top"/>
    </xf>
    <xf numFmtId="49" fontId="2" fillId="0" borderId="27" xfId="0" applyNumberFormat="1" applyFont="1" applyBorder="1" applyAlignment="1">
      <alignment horizontal="center" vertical="top"/>
    </xf>
    <xf numFmtId="49" fontId="1" fillId="34" borderId="25" xfId="0" applyNumberFormat="1" applyFont="1" applyFill="1" applyBorder="1" applyAlignment="1">
      <alignment horizontal="left" vertical="top" wrapText="1"/>
    </xf>
    <xf numFmtId="3" fontId="1" fillId="0" borderId="29" xfId="60" applyNumberFormat="1" applyFont="1" applyBorder="1" applyAlignment="1">
      <alignment horizontal="left" vertical="center" readingOrder="1"/>
      <protection/>
    </xf>
    <xf numFmtId="49" fontId="2" fillId="0" borderId="27" xfId="61" applyNumberFormat="1" applyFont="1" applyBorder="1" applyAlignment="1">
      <alignment vertical="top"/>
      <protection/>
    </xf>
    <xf numFmtId="173" fontId="2" fillId="0" borderId="18" xfId="0" applyNumberFormat="1" applyFont="1" applyBorder="1" applyAlignment="1">
      <alignment horizontal="center" vertical="top"/>
    </xf>
    <xf numFmtId="0" fontId="1" fillId="0" borderId="27" xfId="0" applyFont="1" applyBorder="1" applyAlignment="1">
      <alignment vertical="top" wrapText="1"/>
    </xf>
    <xf numFmtId="0" fontId="1" fillId="0" borderId="25" xfId="0" applyFont="1" applyBorder="1" applyAlignment="1">
      <alignment vertical="top" wrapText="1"/>
    </xf>
    <xf numFmtId="49" fontId="1" fillId="0" borderId="25" xfId="0" applyNumberFormat="1" applyFont="1" applyBorder="1" applyAlignment="1">
      <alignment horizontal="justify" vertical="top" wrapText="1"/>
    </xf>
    <xf numFmtId="2" fontId="2" fillId="0" borderId="27" xfId="0" applyNumberFormat="1" applyFont="1" applyFill="1" applyBorder="1" applyAlignment="1">
      <alignment horizontal="center" vertical="top"/>
    </xf>
    <xf numFmtId="0" fontId="1" fillId="0" borderId="27" xfId="0" applyFont="1" applyBorder="1" applyAlignment="1">
      <alignment horizontal="left" vertical="top" wrapText="1" readingOrder="1"/>
    </xf>
    <xf numFmtId="173" fontId="2" fillId="0" borderId="17" xfId="0" applyNumberFormat="1" applyFont="1" applyBorder="1" applyAlignment="1">
      <alignment horizontal="center" vertical="top"/>
    </xf>
    <xf numFmtId="173" fontId="1" fillId="0" borderId="16" xfId="0" applyNumberFormat="1" applyFont="1" applyBorder="1" applyAlignment="1">
      <alignment horizontal="center" vertical="top"/>
    </xf>
    <xf numFmtId="0" fontId="2" fillId="0" borderId="27" xfId="0" applyFont="1" applyFill="1" applyBorder="1" applyAlignment="1">
      <alignment horizontal="left" vertical="top" wrapText="1"/>
    </xf>
    <xf numFmtId="2" fontId="5" fillId="0" borderId="16" xfId="0" applyNumberFormat="1" applyFont="1" applyBorder="1" applyAlignment="1">
      <alignment horizontal="center" vertical="top"/>
    </xf>
    <xf numFmtId="0" fontId="1" fillId="0" borderId="15" xfId="0" applyFont="1" applyFill="1" applyBorder="1" applyAlignment="1">
      <alignment horizontal="center" vertical="top"/>
    </xf>
    <xf numFmtId="0" fontId="1" fillId="0" borderId="58" xfId="0" applyFont="1" applyFill="1" applyBorder="1" applyAlignment="1">
      <alignment horizontal="left" vertical="top" wrapText="1"/>
    </xf>
    <xf numFmtId="2" fontId="1" fillId="0" borderId="51" xfId="0" applyNumberFormat="1" applyFont="1" applyFill="1" applyBorder="1" applyAlignment="1">
      <alignment vertical="top" wrapText="1"/>
    </xf>
    <xf numFmtId="172" fontId="1" fillId="0" borderId="15" xfId="42" applyFont="1" applyFill="1" applyBorder="1" applyAlignment="1" applyProtection="1">
      <alignment vertical="top" wrapText="1"/>
      <protection locked="0"/>
    </xf>
    <xf numFmtId="0" fontId="2" fillId="0" borderId="59" xfId="0" applyFont="1" applyBorder="1" applyAlignment="1">
      <alignment horizontal="center" vertical="top"/>
    </xf>
    <xf numFmtId="0" fontId="2" fillId="0" borderId="60" xfId="0" applyFont="1" applyBorder="1" applyAlignment="1">
      <alignment horizontal="center" vertical="top"/>
    </xf>
    <xf numFmtId="172" fontId="2" fillId="0" borderId="54" xfId="44" applyFont="1" applyFill="1" applyBorder="1" applyAlignment="1" applyProtection="1">
      <alignment vertical="top"/>
      <protection/>
    </xf>
    <xf numFmtId="1" fontId="1" fillId="0" borderId="29" xfId="0" applyNumberFormat="1" applyFont="1" applyFill="1" applyBorder="1" applyAlignment="1">
      <alignment vertical="top"/>
    </xf>
    <xf numFmtId="0" fontId="1" fillId="34" borderId="28" xfId="0" applyFont="1" applyFill="1" applyBorder="1" applyAlignment="1">
      <alignment horizontal="justify" vertical="top" wrapText="1"/>
    </xf>
    <xf numFmtId="2" fontId="1" fillId="0" borderId="51" xfId="42" applyNumberFormat="1" applyFont="1" applyFill="1" applyBorder="1" applyAlignment="1" applyProtection="1">
      <alignment vertical="top"/>
      <protection/>
    </xf>
    <xf numFmtId="2" fontId="1" fillId="0" borderId="54" xfId="0" applyNumberFormat="1" applyFont="1" applyFill="1" applyBorder="1" applyAlignment="1">
      <alignment vertical="top" wrapText="1"/>
    </xf>
    <xf numFmtId="0" fontId="1" fillId="0" borderId="12" xfId="0" applyFont="1" applyFill="1" applyBorder="1" applyAlignment="1">
      <alignment horizontal="center" vertical="top"/>
    </xf>
    <xf numFmtId="172" fontId="1" fillId="0" borderId="12" xfId="42" applyFont="1" applyFill="1" applyBorder="1" applyAlignment="1" applyProtection="1">
      <alignment vertical="top" wrapText="1"/>
      <protection locked="0"/>
    </xf>
    <xf numFmtId="172" fontId="1" fillId="0" borderId="12" xfId="42" applyFont="1" applyFill="1" applyBorder="1" applyAlignment="1" applyProtection="1">
      <alignment vertical="top"/>
      <protection locked="0"/>
    </xf>
    <xf numFmtId="2" fontId="1" fillId="0" borderId="29" xfId="0" applyNumberFormat="1" applyFont="1" applyBorder="1" applyAlignment="1">
      <alignment vertical="top" wrapText="1"/>
    </xf>
    <xf numFmtId="0" fontId="1" fillId="0" borderId="28" xfId="0" applyFont="1" applyBorder="1" applyAlignment="1">
      <alignment horizontal="justify" vertical="top" wrapText="1"/>
    </xf>
    <xf numFmtId="2" fontId="1" fillId="0" borderId="54" xfId="0" applyNumberFormat="1" applyFont="1" applyBorder="1" applyAlignment="1">
      <alignment vertical="top" wrapText="1"/>
    </xf>
    <xf numFmtId="0" fontId="1" fillId="0" borderId="28" xfId="0" applyFont="1" applyFill="1" applyBorder="1" applyAlignment="1">
      <alignment horizontal="justify" vertical="top" wrapText="1"/>
    </xf>
    <xf numFmtId="2" fontId="1" fillId="0" borderId="51" xfId="0" applyNumberFormat="1" applyFont="1" applyFill="1" applyBorder="1" applyAlignment="1">
      <alignment vertical="top"/>
    </xf>
    <xf numFmtId="2" fontId="1" fillId="0" borderId="54" xfId="0" applyNumberFormat="1" applyFont="1" applyFill="1" applyBorder="1" applyAlignment="1">
      <alignment vertical="top"/>
    </xf>
    <xf numFmtId="49" fontId="1" fillId="34" borderId="58" xfId="0" applyNumberFormat="1" applyFont="1" applyFill="1" applyBorder="1" applyAlignment="1">
      <alignment horizontal="left" vertical="top" wrapText="1"/>
    </xf>
    <xf numFmtId="2" fontId="1" fillId="0" borderId="61" xfId="0" applyNumberFormat="1" applyFont="1" applyBorder="1" applyAlignment="1">
      <alignment vertical="top"/>
    </xf>
    <xf numFmtId="0" fontId="1" fillId="0" borderId="19" xfId="0" applyFont="1" applyBorder="1" applyAlignment="1">
      <alignment horizontal="center" vertical="top"/>
    </xf>
    <xf numFmtId="172" fontId="1" fillId="0" borderId="19" xfId="42" applyFont="1" applyFill="1" applyBorder="1" applyAlignment="1" applyProtection="1">
      <alignment vertical="top"/>
      <protection locked="0"/>
    </xf>
    <xf numFmtId="2" fontId="1" fillId="33" borderId="51" xfId="0" applyNumberFormat="1" applyFont="1" applyFill="1" applyBorder="1" applyAlignment="1">
      <alignment vertical="top"/>
    </xf>
    <xf numFmtId="0" fontId="1" fillId="33" borderId="15" xfId="0" applyFont="1" applyFill="1" applyBorder="1" applyAlignment="1">
      <alignment horizontal="center" vertical="top"/>
    </xf>
    <xf numFmtId="2" fontId="1" fillId="33" borderId="54" xfId="0" applyNumberFormat="1" applyFont="1" applyFill="1" applyBorder="1" applyAlignment="1">
      <alignment vertical="top"/>
    </xf>
    <xf numFmtId="0" fontId="1" fillId="33" borderId="12" xfId="0" applyFont="1" applyFill="1" applyBorder="1" applyAlignment="1">
      <alignment horizontal="center" vertical="top"/>
    </xf>
    <xf numFmtId="2" fontId="57" fillId="0" borderId="54" xfId="0" applyNumberFormat="1" applyFont="1" applyBorder="1" applyAlignment="1">
      <alignment vertical="top"/>
    </xf>
    <xf numFmtId="172" fontId="1" fillId="0" borderId="29" xfId="44" applyFont="1" applyFill="1" applyBorder="1" applyAlignment="1" applyProtection="1">
      <alignment vertical="top"/>
      <protection locked="0"/>
    </xf>
    <xf numFmtId="49" fontId="1" fillId="34" borderId="58" xfId="0" applyNumberFormat="1" applyFont="1" applyFill="1" applyBorder="1" applyAlignment="1">
      <alignment horizontal="justify" vertical="top" wrapText="1"/>
    </xf>
    <xf numFmtId="0" fontId="1" fillId="0" borderId="62" xfId="0" applyFont="1" applyFill="1" applyBorder="1" applyAlignment="1">
      <alignment horizontal="justify" vertical="top" wrapText="1"/>
    </xf>
    <xf numFmtId="0" fontId="1" fillId="33" borderId="62" xfId="0" applyFont="1" applyFill="1" applyBorder="1" applyAlignment="1">
      <alignment horizontal="left" vertical="top" wrapText="1"/>
    </xf>
    <xf numFmtId="0" fontId="1" fillId="33" borderId="63" xfId="0" applyFont="1" applyFill="1" applyBorder="1" applyAlignment="1">
      <alignment horizontal="left" vertical="top" wrapText="1"/>
    </xf>
    <xf numFmtId="2" fontId="1" fillId="0" borderId="61" xfId="0" applyNumberFormat="1" applyFont="1" applyFill="1" applyBorder="1" applyAlignment="1">
      <alignment vertical="top"/>
    </xf>
    <xf numFmtId="0" fontId="1" fillId="0" borderId="19" xfId="0" applyFont="1" applyFill="1" applyBorder="1" applyAlignment="1">
      <alignment horizontal="center" vertical="top"/>
    </xf>
    <xf numFmtId="0" fontId="1" fillId="0" borderId="14" xfId="0" applyFont="1" applyBorder="1" applyAlignment="1">
      <alignment horizontal="center" vertical="top"/>
    </xf>
    <xf numFmtId="0" fontId="1" fillId="0" borderId="51" xfId="0" applyFont="1" applyBorder="1" applyAlignment="1">
      <alignment/>
    </xf>
    <xf numFmtId="0" fontId="1" fillId="0" borderId="15" xfId="0" applyFont="1" applyBorder="1" applyAlignment="1">
      <alignment/>
    </xf>
    <xf numFmtId="0" fontId="1" fillId="0" borderId="29" xfId="0" applyFont="1" applyBorder="1" applyAlignment="1">
      <alignment/>
    </xf>
    <xf numFmtId="0" fontId="1" fillId="33" borderId="64" xfId="0" applyFont="1" applyFill="1" applyBorder="1" applyAlignment="1">
      <alignment horizontal="left" vertical="top" wrapText="1"/>
    </xf>
    <xf numFmtId="0" fontId="1" fillId="33" borderId="65" xfId="0" applyFont="1" applyFill="1" applyBorder="1" applyAlignment="1">
      <alignment horizontal="left" vertical="top" wrapText="1"/>
    </xf>
    <xf numFmtId="0" fontId="1" fillId="33" borderId="66" xfId="0" applyFont="1" applyFill="1" applyBorder="1" applyAlignment="1">
      <alignment horizontal="left" vertical="top" wrapText="1"/>
    </xf>
    <xf numFmtId="2" fontId="2" fillId="0" borderId="54" xfId="0" applyNumberFormat="1" applyFont="1" applyBorder="1" applyAlignment="1">
      <alignment vertical="top"/>
    </xf>
    <xf numFmtId="0" fontId="2" fillId="0" borderId="12" xfId="0" applyFont="1" applyBorder="1" applyAlignment="1">
      <alignment horizontal="center" vertical="top"/>
    </xf>
    <xf numFmtId="172" fontId="2" fillId="0" borderId="12" xfId="42" applyFont="1" applyFill="1" applyBorder="1" applyAlignment="1" applyProtection="1">
      <alignment vertical="top"/>
      <protection locked="0"/>
    </xf>
    <xf numFmtId="172" fontId="2" fillId="0" borderId="12" xfId="44" applyFont="1" applyFill="1" applyBorder="1" applyAlignment="1" applyProtection="1">
      <alignment vertical="top"/>
      <protection locked="0"/>
    </xf>
    <xf numFmtId="2" fontId="1" fillId="0" borderId="12" xfId="0" applyNumberFormat="1" applyFont="1" applyFill="1" applyBorder="1" applyAlignment="1">
      <alignment vertical="top"/>
    </xf>
    <xf numFmtId="0" fontId="2" fillId="0" borderId="58" xfId="0" applyFont="1" applyBorder="1" applyAlignment="1">
      <alignment horizontal="justify" vertical="top" wrapText="1"/>
    </xf>
    <xf numFmtId="0" fontId="2" fillId="0" borderId="58" xfId="0" applyFont="1" applyBorder="1" applyAlignment="1">
      <alignment horizontal="left" vertical="top" wrapText="1"/>
    </xf>
    <xf numFmtId="0" fontId="1" fillId="0" borderId="62" xfId="0" applyFont="1" applyBorder="1" applyAlignment="1">
      <alignment vertical="top" wrapText="1"/>
    </xf>
    <xf numFmtId="0" fontId="2" fillId="0" borderId="32" xfId="0" applyFont="1" applyBorder="1" applyAlignment="1">
      <alignment vertical="center" wrapText="1"/>
    </xf>
    <xf numFmtId="0" fontId="2" fillId="0" borderId="33" xfId="0" applyFont="1" applyBorder="1" applyAlignment="1">
      <alignment vertical="center" wrapText="1"/>
    </xf>
    <xf numFmtId="172" fontId="2" fillId="0" borderId="12" xfId="44" applyFont="1" applyFill="1" applyBorder="1" applyAlignment="1" applyProtection="1">
      <alignment horizontal="center" vertical="center"/>
      <protection locked="0"/>
    </xf>
    <xf numFmtId="172" fontId="2" fillId="0" borderId="32" xfId="44" applyFont="1" applyFill="1" applyBorder="1" applyAlignment="1" applyProtection="1">
      <alignment horizontal="center" vertical="center"/>
      <protection locked="0"/>
    </xf>
    <xf numFmtId="172" fontId="2" fillId="0" borderId="33" xfId="44" applyFont="1" applyFill="1" applyBorder="1" applyAlignment="1" applyProtection="1">
      <alignment horizontal="center" vertical="center"/>
      <protection locked="0"/>
    </xf>
    <xf numFmtId="2" fontId="2" fillId="0" borderId="54" xfId="44" applyNumberFormat="1" applyFont="1" applyFill="1" applyBorder="1" applyAlignment="1" applyProtection="1">
      <alignment horizontal="center" vertical="center"/>
      <protection/>
    </xf>
    <xf numFmtId="2" fontId="2" fillId="0" borderId="14" xfId="44" applyNumberFormat="1" applyFont="1" applyFill="1" applyBorder="1" applyAlignment="1" applyProtection="1">
      <alignment horizontal="center" vertical="center"/>
      <protection/>
    </xf>
    <xf numFmtId="0" fontId="2" fillId="0" borderId="27" xfId="0" applyFont="1" applyBorder="1" applyAlignment="1">
      <alignment horizontal="center" vertical="center"/>
    </xf>
    <xf numFmtId="0" fontId="13" fillId="0" borderId="27" xfId="0" applyFont="1" applyBorder="1" applyAlignment="1">
      <alignment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173" fontId="2" fillId="33" borderId="17" xfId="0" applyNumberFormat="1" applyFont="1" applyFill="1" applyBorder="1" applyAlignment="1">
      <alignment horizontal="center" vertical="top"/>
    </xf>
    <xf numFmtId="173" fontId="2" fillId="33" borderId="16" xfId="0" applyNumberFormat="1" applyFont="1" applyFill="1" applyBorder="1" applyAlignment="1">
      <alignment horizontal="center" vertical="top"/>
    </xf>
    <xf numFmtId="0" fontId="1" fillId="0" borderId="25" xfId="0" applyFont="1" applyBorder="1" applyAlignment="1">
      <alignment wrapText="1"/>
    </xf>
    <xf numFmtId="0" fontId="1" fillId="0" borderId="29" xfId="0" applyFont="1" applyBorder="1" applyAlignment="1">
      <alignment wrapText="1"/>
    </xf>
    <xf numFmtId="173" fontId="2" fillId="33" borderId="20" xfId="0" applyNumberFormat="1" applyFont="1" applyFill="1" applyBorder="1" applyAlignment="1">
      <alignment horizontal="center" vertical="top"/>
    </xf>
    <xf numFmtId="0" fontId="1" fillId="0" borderId="49" xfId="0" applyFont="1" applyBorder="1" applyAlignment="1">
      <alignment wrapText="1"/>
    </xf>
    <xf numFmtId="0" fontId="2" fillId="0" borderId="27" xfId="0" applyFont="1" applyBorder="1" applyAlignment="1">
      <alignment wrapText="1"/>
    </xf>
    <xf numFmtId="0" fontId="1" fillId="0" borderId="29" xfId="0" applyFont="1" applyBorder="1" applyAlignment="1">
      <alignment/>
    </xf>
    <xf numFmtId="0" fontId="1" fillId="0" borderId="29" xfId="0" applyFont="1" applyBorder="1" applyAlignment="1">
      <alignment wrapText="1"/>
    </xf>
    <xf numFmtId="0" fontId="1" fillId="0" borderId="49" xfId="0" applyFont="1" applyBorder="1" applyAlignment="1">
      <alignment wrapText="1"/>
    </xf>
    <xf numFmtId="0" fontId="1" fillId="0" borderId="25" xfId="0" applyFont="1" applyBorder="1" applyAlignment="1">
      <alignment wrapText="1"/>
    </xf>
    <xf numFmtId="1" fontId="1" fillId="0" borderId="14" xfId="0" applyNumberFormat="1" applyFont="1" applyBorder="1" applyAlignment="1">
      <alignment horizontal="center" vertical="center" wrapText="1"/>
    </xf>
    <xf numFmtId="0" fontId="2" fillId="0" borderId="25" xfId="0" applyFont="1" applyBorder="1" applyAlignment="1">
      <alignment vertical="top" wrapText="1"/>
    </xf>
    <xf numFmtId="0" fontId="1" fillId="33" borderId="29" xfId="0" applyFont="1" applyFill="1" applyBorder="1" applyAlignment="1">
      <alignment vertical="top" wrapText="1"/>
    </xf>
    <xf numFmtId="0" fontId="1" fillId="33" borderId="49" xfId="0" applyFont="1" applyFill="1" applyBorder="1" applyAlignment="1">
      <alignment vertical="top" wrapText="1"/>
    </xf>
    <xf numFmtId="0" fontId="2" fillId="33" borderId="15" xfId="0" applyFont="1" applyFill="1" applyBorder="1" applyAlignment="1">
      <alignment vertical="top" wrapText="1"/>
    </xf>
    <xf numFmtId="0" fontId="1" fillId="33" borderId="25" xfId="0" applyFont="1" applyFill="1" applyBorder="1" applyAlignment="1">
      <alignment vertical="top" wrapText="1"/>
    </xf>
    <xf numFmtId="0" fontId="1" fillId="0" borderId="25" xfId="0" applyFont="1" applyBorder="1" applyAlignment="1">
      <alignment vertical="top" wrapText="1"/>
    </xf>
    <xf numFmtId="2" fontId="1" fillId="0" borderId="51" xfId="0" applyNumberFormat="1" applyFont="1" applyBorder="1" applyAlignment="1">
      <alignment horizontal="center" vertical="center"/>
    </xf>
    <xf numFmtId="0" fontId="1" fillId="0" borderId="15" xfId="0" applyFont="1" applyBorder="1" applyAlignment="1">
      <alignment horizontal="center" vertical="center"/>
    </xf>
    <xf numFmtId="172" fontId="1" fillId="0" borderId="15" xfId="42" applyFont="1" applyFill="1" applyBorder="1" applyAlignment="1" applyProtection="1">
      <alignment vertical="center"/>
      <protection locked="0"/>
    </xf>
    <xf numFmtId="0" fontId="2" fillId="0" borderId="35" xfId="0" applyFont="1" applyBorder="1" applyAlignment="1">
      <alignment horizontal="center" vertical="top" wrapText="1"/>
    </xf>
    <xf numFmtId="2" fontId="1" fillId="0" borderId="51" xfId="0" applyNumberFormat="1" applyFont="1" applyBorder="1" applyAlignment="1">
      <alignment horizontal="center" vertical="center" wrapText="1"/>
    </xf>
    <xf numFmtId="0" fontId="2" fillId="0" borderId="67" xfId="0" applyFont="1" applyBorder="1" applyAlignment="1">
      <alignment horizontal="center" vertical="top" wrapText="1"/>
    </xf>
    <xf numFmtId="0" fontId="2" fillId="0" borderId="68" xfId="0" applyFont="1" applyBorder="1" applyAlignment="1">
      <alignment horizontal="center" vertical="top" wrapText="1"/>
    </xf>
    <xf numFmtId="172" fontId="2" fillId="0" borderId="26" xfId="44" applyFont="1" applyFill="1" applyBorder="1" applyAlignment="1" applyProtection="1">
      <alignment vertical="center"/>
      <protection locked="0"/>
    </xf>
    <xf numFmtId="2" fontId="1" fillId="0" borderId="29" xfId="0" applyNumberFormat="1" applyFont="1" applyBorder="1" applyAlignment="1">
      <alignment horizontal="center" vertical="center"/>
    </xf>
    <xf numFmtId="0" fontId="1" fillId="0" borderId="29" xfId="0" applyFont="1" applyBorder="1" applyAlignment="1">
      <alignment horizontal="center" vertical="center"/>
    </xf>
    <xf numFmtId="172" fontId="1" fillId="0" borderId="29" xfId="42" applyFont="1" applyFill="1" applyBorder="1" applyAlignment="1" applyProtection="1">
      <alignment vertical="center"/>
      <protection locked="0"/>
    </xf>
    <xf numFmtId="0" fontId="2" fillId="0" borderId="58" xfId="0" applyFont="1" applyBorder="1" applyAlignment="1">
      <alignment vertical="top" wrapText="1"/>
    </xf>
    <xf numFmtId="0" fontId="1" fillId="33" borderId="62" xfId="0" applyFont="1" applyFill="1" applyBorder="1" applyAlignment="1">
      <alignment vertical="top" wrapText="1"/>
    </xf>
    <xf numFmtId="0" fontId="1" fillId="33" borderId="63" xfId="0" applyFont="1" applyFill="1" applyBorder="1" applyAlignment="1">
      <alignment vertical="top" wrapText="1"/>
    </xf>
    <xf numFmtId="1" fontId="1" fillId="0" borderId="51" xfId="0" applyNumberFormat="1" applyFont="1" applyBorder="1" applyAlignment="1">
      <alignment horizontal="center" vertical="center" wrapText="1"/>
    </xf>
    <xf numFmtId="172" fontId="1" fillId="0" borderId="15" xfId="44" applyFont="1" applyFill="1" applyBorder="1" applyAlignment="1" applyProtection="1">
      <alignment vertical="center"/>
      <protection locked="0"/>
    </xf>
    <xf numFmtId="1" fontId="1" fillId="0" borderId="54" xfId="0" applyNumberFormat="1" applyFont="1" applyBorder="1" applyAlignment="1">
      <alignment horizontal="center" vertical="center" wrapText="1"/>
    </xf>
    <xf numFmtId="0" fontId="1" fillId="0" borderId="12" xfId="0" applyFont="1" applyBorder="1" applyAlignment="1">
      <alignment horizontal="center" vertical="center"/>
    </xf>
    <xf numFmtId="172" fontId="1" fillId="0" borderId="12" xfId="44" applyFont="1" applyFill="1" applyBorder="1" applyAlignment="1" applyProtection="1">
      <alignment vertical="center"/>
      <protection locked="0"/>
    </xf>
    <xf numFmtId="1" fontId="1" fillId="0" borderId="29" xfId="0" applyNumberFormat="1" applyFont="1" applyBorder="1" applyAlignment="1">
      <alignment horizontal="center" vertical="center" wrapText="1"/>
    </xf>
    <xf numFmtId="172" fontId="1" fillId="0" borderId="29" xfId="44" applyFont="1" applyFill="1" applyBorder="1" applyAlignment="1" applyProtection="1">
      <alignment vertical="center"/>
      <protection locked="0"/>
    </xf>
    <xf numFmtId="173" fontId="1" fillId="0" borderId="29" xfId="0" applyNumberFormat="1" applyFont="1" applyBorder="1" applyAlignment="1">
      <alignment horizontal="center" vertical="center"/>
    </xf>
    <xf numFmtId="2" fontId="1" fillId="0" borderId="54" xfId="0" applyNumberFormat="1" applyFont="1" applyBorder="1" applyAlignment="1">
      <alignment horizontal="center" vertical="center"/>
    </xf>
    <xf numFmtId="172" fontId="1" fillId="0" borderId="12" xfId="42" applyFont="1" applyFill="1" applyBorder="1" applyAlignment="1" applyProtection="1">
      <alignment vertical="center"/>
      <protection locked="0"/>
    </xf>
    <xf numFmtId="0" fontId="2" fillId="0" borderId="28" xfId="0" applyFont="1" applyBorder="1" applyAlignment="1">
      <alignment vertical="top" wrapText="1"/>
    </xf>
    <xf numFmtId="0" fontId="1" fillId="33" borderId="28" xfId="0" applyFont="1" applyFill="1" applyBorder="1" applyAlignment="1">
      <alignment vertical="top" wrapText="1"/>
    </xf>
    <xf numFmtId="0" fontId="1" fillId="33" borderId="17" xfId="0" applyFont="1" applyFill="1" applyBorder="1" applyAlignment="1">
      <alignment vertical="top" wrapText="1"/>
    </xf>
    <xf numFmtId="0" fontId="1" fillId="33" borderId="16" xfId="0" applyFont="1" applyFill="1" applyBorder="1" applyAlignment="1">
      <alignment vertical="top" wrapText="1"/>
    </xf>
    <xf numFmtId="0" fontId="1" fillId="33" borderId="16" xfId="0" applyFont="1" applyFill="1" applyBorder="1" applyAlignment="1">
      <alignment horizontal="left" vertical="top" wrapText="1"/>
    </xf>
    <xf numFmtId="0" fontId="2" fillId="0" borderId="16" xfId="0" applyFont="1" applyBorder="1" applyAlignment="1">
      <alignment vertical="top" wrapText="1"/>
    </xf>
    <xf numFmtId="2" fontId="1" fillId="0" borderId="12" xfId="0" applyNumberFormat="1" applyFont="1" applyBorder="1" applyAlignment="1">
      <alignment horizontal="center" vertical="center"/>
    </xf>
    <xf numFmtId="173" fontId="1" fillId="0" borderId="51" xfId="0" applyNumberFormat="1" applyFont="1" applyBorder="1" applyAlignment="1">
      <alignment horizontal="center" vertical="center"/>
    </xf>
    <xf numFmtId="0" fontId="58" fillId="0" borderId="29" xfId="0" applyFont="1" applyBorder="1" applyAlignment="1">
      <alignment horizontal="center" vertical="center" wrapText="1"/>
    </xf>
    <xf numFmtId="0" fontId="58" fillId="0" borderId="29" xfId="0" applyFont="1" applyBorder="1" applyAlignment="1">
      <alignment horizontal="center" vertical="center"/>
    </xf>
    <xf numFmtId="173" fontId="1" fillId="0" borderId="54" xfId="0" applyNumberFormat="1" applyFont="1" applyBorder="1" applyAlignment="1">
      <alignment horizontal="center" vertical="center"/>
    </xf>
    <xf numFmtId="172" fontId="1" fillId="0" borderId="15" xfId="44" applyFont="1" applyFill="1" applyBorder="1" applyAlignment="1" applyProtection="1">
      <alignment horizontal="center" vertical="center"/>
      <protection locked="0"/>
    </xf>
    <xf numFmtId="173" fontId="1" fillId="0" borderId="29" xfId="0" applyNumberFormat="1" applyFont="1" applyBorder="1" applyAlignment="1">
      <alignment horizontal="center" wrapText="1"/>
    </xf>
    <xf numFmtId="0" fontId="1" fillId="0" borderId="29" xfId="0" applyFont="1" applyBorder="1" applyAlignment="1">
      <alignment horizontal="center" wrapText="1"/>
    </xf>
    <xf numFmtId="172" fontId="1" fillId="0" borderId="29" xfId="44" applyFont="1" applyFill="1" applyBorder="1" applyAlignment="1" applyProtection="1">
      <alignment horizontal="center" vertical="center"/>
      <protection locked="0"/>
    </xf>
    <xf numFmtId="172" fontId="1" fillId="0" borderId="12" xfId="44" applyFont="1" applyFill="1" applyBorder="1" applyAlignment="1" applyProtection="1">
      <alignment horizontal="center" vertical="center"/>
      <protection locked="0"/>
    </xf>
    <xf numFmtId="2" fontId="2" fillId="0" borderId="51" xfId="44" applyNumberFormat="1" applyFont="1" applyFill="1" applyBorder="1" applyAlignment="1" applyProtection="1">
      <alignment horizontal="center" vertical="center"/>
      <protection/>
    </xf>
    <xf numFmtId="172" fontId="2" fillId="0" borderId="15" xfId="44" applyFont="1" applyFill="1" applyBorder="1" applyAlignment="1" applyProtection="1">
      <alignment horizontal="center" vertical="center"/>
      <protection locked="0"/>
    </xf>
    <xf numFmtId="2" fontId="1" fillId="34" borderId="29" xfId="0" applyNumberFormat="1" applyFont="1" applyFill="1" applyBorder="1" applyAlignment="1">
      <alignment horizontal="center" vertical="center"/>
    </xf>
    <xf numFmtId="0" fontId="1" fillId="34" borderId="29" xfId="0" applyFont="1" applyFill="1" applyBorder="1" applyAlignment="1">
      <alignment horizontal="center" vertical="center"/>
    </xf>
    <xf numFmtId="2" fontId="1" fillId="34" borderId="29" xfId="0" applyNumberFormat="1" applyFont="1" applyFill="1" applyBorder="1" applyAlignment="1">
      <alignment horizontal="right" vertical="center"/>
    </xf>
    <xf numFmtId="2" fontId="2" fillId="0" borderId="32" xfId="0" applyNumberFormat="1" applyFont="1" applyBorder="1" applyAlignment="1">
      <alignment horizontal="center" vertical="center"/>
    </xf>
    <xf numFmtId="2" fontId="2" fillId="0" borderId="33" xfId="0" applyNumberFormat="1" applyFont="1" applyBorder="1" applyAlignment="1">
      <alignment horizontal="center" vertical="center"/>
    </xf>
    <xf numFmtId="172" fontId="2" fillId="0" borderId="32" xfId="42" applyFont="1" applyFill="1" applyBorder="1" applyAlignment="1" applyProtection="1">
      <alignment horizontal="center" vertical="top"/>
      <protection locked="0"/>
    </xf>
    <xf numFmtId="172" fontId="2" fillId="0" borderId="33" xfId="42" applyFont="1" applyFill="1" applyBorder="1" applyAlignment="1" applyProtection="1">
      <alignment horizontal="center" vertical="top"/>
      <protection locked="0"/>
    </xf>
    <xf numFmtId="2" fontId="2" fillId="0" borderId="54" xfId="42" applyNumberFormat="1" applyFont="1" applyFill="1" applyBorder="1" applyAlignment="1" applyProtection="1">
      <alignment horizontal="center" vertical="center"/>
      <protection/>
    </xf>
    <xf numFmtId="2" fontId="2" fillId="0" borderId="14" xfId="42" applyNumberFormat="1" applyFont="1" applyFill="1" applyBorder="1" applyAlignment="1" applyProtection="1">
      <alignment horizontal="center" vertical="center"/>
      <protection/>
    </xf>
    <xf numFmtId="49" fontId="2" fillId="0" borderId="27" xfId="60" applyNumberFormat="1" applyFont="1" applyBorder="1" applyAlignment="1">
      <alignment horizontal="center" vertical="center"/>
      <protection/>
    </xf>
    <xf numFmtId="2" fontId="2" fillId="0" borderId="14" xfId="42" applyNumberFormat="1" applyFont="1" applyFill="1" applyBorder="1" applyAlignment="1" applyProtection="1">
      <alignment horizontal="center" vertical="center"/>
      <protection/>
    </xf>
    <xf numFmtId="0" fontId="2" fillId="34" borderId="27" xfId="61" applyFont="1" applyFill="1" applyBorder="1">
      <alignment/>
      <protection/>
    </xf>
    <xf numFmtId="0" fontId="2" fillId="0" borderId="27" xfId="61" applyFont="1" applyBorder="1">
      <alignment/>
      <protection/>
    </xf>
    <xf numFmtId="0" fontId="2" fillId="0" borderId="18" xfId="0" applyFont="1" applyBorder="1" applyAlignment="1">
      <alignment horizontal="center" vertical="center"/>
    </xf>
    <xf numFmtId="3" fontId="1" fillId="34" borderId="27" xfId="60" applyNumberFormat="1" applyFont="1" applyFill="1" applyBorder="1" applyAlignment="1">
      <alignment horizontal="left" vertical="center" wrapText="1" readingOrder="1"/>
      <protection/>
    </xf>
    <xf numFmtId="3" fontId="1" fillId="0" borderId="25" xfId="60" applyNumberFormat="1" applyFont="1" applyBorder="1" applyAlignment="1">
      <alignment horizontal="left" vertical="center" readingOrder="1"/>
      <protection/>
    </xf>
    <xf numFmtId="3" fontId="1" fillId="34" borderId="29" xfId="60" applyNumberFormat="1" applyFont="1" applyFill="1" applyBorder="1" applyAlignment="1">
      <alignment horizontal="left" vertical="center" wrapText="1" readingOrder="1"/>
      <protection/>
    </xf>
    <xf numFmtId="3" fontId="1" fillId="34" borderId="49" xfId="60" applyNumberFormat="1" applyFont="1" applyFill="1" applyBorder="1" applyAlignment="1">
      <alignment horizontal="left" vertical="center" wrapText="1" readingOrder="1"/>
      <protection/>
    </xf>
    <xf numFmtId="0" fontId="2" fillId="0" borderId="17" xfId="0" applyFont="1" applyBorder="1" applyAlignment="1">
      <alignment horizontal="center" vertical="center"/>
    </xf>
    <xf numFmtId="3" fontId="1" fillId="0" borderId="25" xfId="60" applyNumberFormat="1" applyFont="1" applyBorder="1" applyAlignment="1">
      <alignment horizontal="left" vertical="center" wrapText="1" readingOrder="1"/>
      <protection/>
    </xf>
    <xf numFmtId="3" fontId="2" fillId="0" borderId="19" xfId="60" applyNumberFormat="1" applyFont="1" applyBorder="1" applyAlignment="1">
      <alignment horizontal="left" vertical="center" wrapText="1" readingOrder="1"/>
      <protection/>
    </xf>
    <xf numFmtId="0" fontId="2" fillId="0" borderId="20" xfId="0" applyFont="1" applyBorder="1" applyAlignment="1">
      <alignment horizontal="center" vertical="center"/>
    </xf>
    <xf numFmtId="0" fontId="58" fillId="0" borderId="12" xfId="0" applyFont="1" applyBorder="1" applyAlignment="1">
      <alignment horizontal="left" vertical="top" wrapText="1" readingOrder="1"/>
    </xf>
    <xf numFmtId="3" fontId="2" fillId="0" borderId="27" xfId="0" applyNumberFormat="1" applyFont="1" applyBorder="1" applyAlignment="1">
      <alignment horizontal="left" vertical="center" wrapText="1" readingOrder="1"/>
    </xf>
    <xf numFmtId="173" fontId="1" fillId="0" borderId="16" xfId="0" applyNumberFormat="1" applyFont="1" applyBorder="1" applyAlignment="1">
      <alignment horizontal="center" vertical="top"/>
    </xf>
    <xf numFmtId="3" fontId="2" fillId="0" borderId="15" xfId="0" applyNumberFormat="1" applyFont="1" applyBorder="1" applyAlignment="1">
      <alignment horizontal="left" vertical="center" wrapText="1" readingOrder="1"/>
    </xf>
    <xf numFmtId="0" fontId="58" fillId="0" borderId="27" xfId="0" applyFont="1" applyBorder="1" applyAlignment="1">
      <alignment horizontal="left" vertical="top" wrapText="1" readingOrder="1"/>
    </xf>
    <xf numFmtId="0" fontId="58" fillId="0" borderId="25" xfId="0" applyFont="1" applyBorder="1" applyAlignment="1">
      <alignment horizontal="left" vertical="top" wrapText="1" readingOrder="1"/>
    </xf>
    <xf numFmtId="0" fontId="1" fillId="0" borderId="25" xfId="0" applyFont="1" applyBorder="1" applyAlignment="1">
      <alignment vertical="center" wrapText="1"/>
    </xf>
    <xf numFmtId="49" fontId="2" fillId="34" borderId="27" xfId="60" applyNumberFormat="1" applyFont="1" applyFill="1" applyBorder="1" applyAlignment="1">
      <alignment horizontal="center" vertical="center"/>
      <protection/>
    </xf>
    <xf numFmtId="0" fontId="59" fillId="34" borderId="27" xfId="60" applyFont="1" applyFill="1" applyBorder="1" applyAlignment="1">
      <alignment horizontal="left" vertical="top" wrapText="1" readingOrder="1"/>
      <protection/>
    </xf>
    <xf numFmtId="49" fontId="2" fillId="0" borderId="18" xfId="60" applyNumberFormat="1" applyFont="1" applyBorder="1" applyAlignment="1">
      <alignment horizontal="center" vertical="center"/>
      <protection/>
    </xf>
    <xf numFmtId="49" fontId="2" fillId="0" borderId="17" xfId="60" applyNumberFormat="1" applyFont="1" applyBorder="1" applyAlignment="1">
      <alignment horizontal="center" vertical="center"/>
      <protection/>
    </xf>
    <xf numFmtId="173" fontId="1" fillId="0" borderId="44" xfId="0" applyNumberFormat="1" applyFont="1" applyBorder="1" applyAlignment="1">
      <alignment horizontal="center" vertical="top"/>
    </xf>
    <xf numFmtId="0" fontId="59" fillId="0" borderId="27" xfId="0" applyFont="1" applyBorder="1" applyAlignment="1">
      <alignment horizontal="left" vertical="top" wrapText="1" readingOrder="1"/>
    </xf>
    <xf numFmtId="0" fontId="58" fillId="0" borderId="19" xfId="0" applyFont="1" applyBorder="1" applyAlignment="1">
      <alignment horizontal="left" vertical="top" wrapText="1" readingOrder="1"/>
    </xf>
    <xf numFmtId="2" fontId="1" fillId="0" borderId="51" xfId="0" applyNumberFormat="1" applyFont="1" applyBorder="1" applyAlignment="1">
      <alignment horizontal="center" vertical="top"/>
    </xf>
    <xf numFmtId="3" fontId="1" fillId="0" borderId="58" xfId="0" applyNumberFormat="1" applyFont="1" applyBorder="1" applyAlignment="1">
      <alignment horizontal="left" vertical="center" wrapText="1" readingOrder="1"/>
    </xf>
    <xf numFmtId="172" fontId="2" fillId="0" borderId="26" xfId="42" applyFont="1" applyFill="1" applyBorder="1" applyAlignment="1" applyProtection="1">
      <alignment vertical="top"/>
      <protection locked="0"/>
    </xf>
    <xf numFmtId="2" fontId="1" fillId="0" borderId="29" xfId="0" applyNumberFormat="1" applyFont="1" applyBorder="1" applyAlignment="1">
      <alignment horizontal="center" vertical="top"/>
    </xf>
    <xf numFmtId="3" fontId="1" fillId="0" borderId="18" xfId="0" applyNumberFormat="1" applyFont="1" applyBorder="1" applyAlignment="1">
      <alignment horizontal="left" vertical="center" wrapText="1" readingOrder="1"/>
    </xf>
    <xf numFmtId="1" fontId="1" fillId="0" borderId="51" xfId="0" applyNumberFormat="1" applyFont="1" applyBorder="1" applyAlignment="1">
      <alignment horizontal="center" vertical="top"/>
    </xf>
    <xf numFmtId="172" fontId="1" fillId="0" borderId="15" xfId="44" applyFont="1" applyFill="1" applyBorder="1" applyAlignment="1" applyProtection="1">
      <alignment vertical="top"/>
      <protection locked="0"/>
    </xf>
    <xf numFmtId="2" fontId="1" fillId="0" borderId="54" xfId="0" applyNumberFormat="1" applyFont="1" applyBorder="1" applyAlignment="1">
      <alignment horizontal="center" vertical="top"/>
    </xf>
    <xf numFmtId="0" fontId="58" fillId="0" borderId="28" xfId="0" applyFont="1" applyBorder="1" applyAlignment="1">
      <alignment horizontal="left" vertical="top" wrapText="1" readingOrder="1"/>
    </xf>
    <xf numFmtId="1" fontId="1" fillId="0" borderId="54" xfId="0" applyNumberFormat="1" applyFont="1" applyBorder="1" applyAlignment="1">
      <alignment horizontal="center" vertical="top"/>
    </xf>
    <xf numFmtId="172" fontId="1" fillId="0" borderId="12" xfId="44" applyFont="1" applyFill="1" applyBorder="1" applyAlignment="1" applyProtection="1">
      <alignment vertical="top"/>
      <protection locked="0"/>
    </xf>
    <xf numFmtId="0" fontId="1" fillId="0" borderId="28" xfId="0" applyFont="1" applyBorder="1" applyAlignment="1">
      <alignment horizontal="left" vertical="top" wrapText="1"/>
    </xf>
    <xf numFmtId="172" fontId="1" fillId="0" borderId="15" xfId="44" applyFont="1" applyFill="1" applyBorder="1" applyAlignment="1" applyProtection="1">
      <alignment vertical="top"/>
      <protection/>
    </xf>
    <xf numFmtId="1" fontId="1" fillId="0" borderId="61" xfId="0" applyNumberFormat="1" applyFont="1" applyBorder="1" applyAlignment="1">
      <alignment horizontal="center" vertical="top"/>
    </xf>
    <xf numFmtId="172" fontId="1" fillId="0" borderId="19" xfId="44" applyFont="1" applyFill="1" applyBorder="1" applyAlignment="1" applyProtection="1">
      <alignment vertical="top"/>
      <protection locked="0"/>
    </xf>
    <xf numFmtId="172" fontId="1" fillId="0" borderId="19" xfId="44" applyFont="1" applyFill="1" applyBorder="1" applyAlignment="1" applyProtection="1">
      <alignment vertical="top"/>
      <protection/>
    </xf>
    <xf numFmtId="172" fontId="1" fillId="0" borderId="12" xfId="44" applyFont="1" applyFill="1" applyBorder="1" applyAlignment="1" applyProtection="1">
      <alignment vertical="top"/>
      <protection/>
    </xf>
    <xf numFmtId="3" fontId="1" fillId="0" borderId="28" xfId="60" applyNumberFormat="1" applyFont="1" applyBorder="1" applyAlignment="1">
      <alignment horizontal="left" vertical="center" wrapText="1" readingOrder="1"/>
      <protection/>
    </xf>
    <xf numFmtId="172" fontId="2" fillId="0" borderId="15" xfId="42" applyFont="1" applyFill="1" applyBorder="1" applyAlignment="1" applyProtection="1">
      <alignment horizontal="center" vertical="top"/>
      <protection locked="0"/>
    </xf>
    <xf numFmtId="2" fontId="1" fillId="0" borderId="29" xfId="42" applyNumberFormat="1" applyFont="1" applyFill="1" applyBorder="1" applyAlignment="1" applyProtection="1">
      <alignment horizontal="center" vertical="center"/>
      <protection/>
    </xf>
    <xf numFmtId="172" fontId="1" fillId="0" borderId="29" xfId="42" applyFont="1" applyFill="1" applyBorder="1" applyAlignment="1" applyProtection="1">
      <alignment horizontal="center" vertical="center"/>
      <protection locked="0"/>
    </xf>
    <xf numFmtId="2" fontId="2" fillId="0" borderId="51" xfId="42" applyNumberFormat="1" applyFont="1" applyFill="1" applyBorder="1" applyAlignment="1" applyProtection="1">
      <alignment horizontal="center" vertical="center"/>
      <protection/>
    </xf>
    <xf numFmtId="2" fontId="2" fillId="0" borderId="19" xfId="42" applyNumberFormat="1" applyFont="1" applyFill="1" applyBorder="1" applyAlignment="1" applyProtection="1">
      <alignment horizontal="center" vertical="center"/>
      <protection/>
    </xf>
    <xf numFmtId="172" fontId="2" fillId="0" borderId="19" xfId="42" applyFont="1" applyFill="1" applyBorder="1" applyAlignment="1" applyProtection="1">
      <alignment horizontal="center" vertical="top"/>
      <protection locked="0"/>
    </xf>
    <xf numFmtId="3" fontId="1" fillId="0" borderId="29" xfId="60" applyNumberFormat="1" applyFont="1" applyBorder="1" applyAlignment="1">
      <alignment horizontal="center" vertical="center" wrapText="1" readingOrder="1"/>
      <protection/>
    </xf>
    <xf numFmtId="172" fontId="1" fillId="0" borderId="29" xfId="42" applyFont="1" applyFill="1" applyBorder="1" applyAlignment="1" applyProtection="1">
      <alignment horizontal="center" vertical="top"/>
      <protection locked="0"/>
    </xf>
    <xf numFmtId="2" fontId="2" fillId="0" borderId="54" xfId="42" applyNumberFormat="1" applyFont="1" applyFill="1" applyBorder="1" applyAlignment="1" applyProtection="1">
      <alignment horizontal="center" vertical="center"/>
      <protection/>
    </xf>
    <xf numFmtId="172" fontId="2" fillId="0" borderId="12" xfId="42" applyFont="1" applyFill="1" applyBorder="1" applyAlignment="1" applyProtection="1">
      <alignment horizontal="center" vertical="top"/>
      <protection locked="0"/>
    </xf>
    <xf numFmtId="1" fontId="1" fillId="34" borderId="29" xfId="57" applyNumberFormat="1" applyFont="1" applyFill="1" applyBorder="1" applyAlignment="1">
      <alignment horizontal="center" vertical="top"/>
    </xf>
    <xf numFmtId="0" fontId="4" fillId="0" borderId="16" xfId="0" applyFont="1" applyBorder="1" applyAlignment="1">
      <alignment horizontal="center" vertical="top"/>
    </xf>
    <xf numFmtId="0" fontId="0" fillId="0" borderId="14" xfId="0" applyBorder="1" applyAlignment="1">
      <alignment horizontal="center" vertical="top"/>
    </xf>
    <xf numFmtId="0" fontId="2" fillId="0" borderId="15" xfId="0" applyFont="1" applyBorder="1" applyAlignment="1">
      <alignment horizontal="left" vertical="top"/>
    </xf>
    <xf numFmtId="0" fontId="2" fillId="0" borderId="19" xfId="0" applyFont="1" applyBorder="1" applyAlignment="1">
      <alignment horizontal="left" vertical="top"/>
    </xf>
    <xf numFmtId="2" fontId="2" fillId="0" borderId="15" xfId="0" applyNumberFormat="1" applyFont="1" applyBorder="1" applyAlignment="1">
      <alignment vertical="top" wrapText="1"/>
    </xf>
    <xf numFmtId="0" fontId="2" fillId="0" borderId="69" xfId="0" applyFont="1" applyBorder="1" applyAlignment="1">
      <alignment horizontal="center" vertical="center"/>
    </xf>
    <xf numFmtId="0" fontId="2" fillId="0" borderId="15" xfId="0" applyFont="1" applyBorder="1" applyAlignment="1">
      <alignment horizontal="justify" vertical="top" wrapText="1"/>
    </xf>
    <xf numFmtId="173" fontId="5" fillId="0" borderId="17" xfId="0" applyNumberFormat="1" applyFont="1" applyBorder="1" applyAlignment="1">
      <alignment horizontal="center" vertical="top"/>
    </xf>
    <xf numFmtId="0" fontId="1" fillId="0" borderId="27" xfId="0" applyFont="1" applyBorder="1" applyAlignment="1">
      <alignment horizontal="justify" vertical="center" wrapText="1"/>
    </xf>
    <xf numFmtId="2" fontId="2" fillId="0" borderId="51" xfId="42" applyNumberFormat="1" applyFont="1" applyFill="1" applyBorder="1" applyAlignment="1" applyProtection="1">
      <alignment horizontal="center" vertical="top"/>
      <protection/>
    </xf>
    <xf numFmtId="0" fontId="2" fillId="0" borderId="15" xfId="0" applyFont="1" applyBorder="1" applyAlignment="1">
      <alignment horizontal="center" vertical="top"/>
    </xf>
    <xf numFmtId="0" fontId="1" fillId="0" borderId="18" xfId="0" applyFont="1" applyBorder="1" applyAlignment="1">
      <alignment vertical="center" wrapText="1"/>
    </xf>
    <xf numFmtId="1" fontId="1" fillId="33" borderId="49" xfId="0" applyNumberFormat="1" applyFont="1" applyFill="1" applyBorder="1" applyAlignment="1">
      <alignment vertical="top"/>
    </xf>
    <xf numFmtId="0" fontId="1" fillId="0" borderId="49" xfId="0" applyFont="1" applyBorder="1" applyAlignment="1">
      <alignment horizontal="center" vertical="top"/>
    </xf>
    <xf numFmtId="172" fontId="1" fillId="0" borderId="49" xfId="42" applyFont="1" applyFill="1" applyBorder="1" applyAlignment="1" applyProtection="1">
      <alignment horizontal="center" vertical="top"/>
      <protection locked="0"/>
    </xf>
    <xf numFmtId="172" fontId="5" fillId="0" borderId="27" xfId="42" applyNumberFormat="1" applyFont="1" applyFill="1" applyBorder="1" applyAlignment="1" applyProtection="1">
      <alignment vertical="top"/>
      <protection locked="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Migliaia 2" xfId="57"/>
    <cellStyle name="Neutral" xfId="58"/>
    <cellStyle name="Normal 2" xfId="59"/>
    <cellStyle name="Normal 4" xfId="60"/>
    <cellStyle name="Normale 2" xfId="61"/>
    <cellStyle name="Normale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704850</xdr:colOff>
      <xdr:row>2</xdr:row>
      <xdr:rowOff>114300</xdr:rowOff>
    </xdr:from>
    <xdr:to>
      <xdr:col>2</xdr:col>
      <xdr:colOff>1562100</xdr:colOff>
      <xdr:row>6</xdr:row>
      <xdr:rowOff>95250</xdr:rowOff>
    </xdr:to>
    <xdr:pic>
      <xdr:nvPicPr>
        <xdr:cNvPr id="1" name="Immagine 255"/>
        <xdr:cNvPicPr preferRelativeResize="1">
          <a:picLocks noChangeAspect="1"/>
        </xdr:cNvPicPr>
      </xdr:nvPicPr>
      <xdr:blipFill>
        <a:blip r:embed="rId1"/>
        <a:stretch>
          <a:fillRect/>
        </a:stretch>
      </xdr:blipFill>
      <xdr:spPr>
        <a:xfrm>
          <a:off x="3848100" y="447675"/>
          <a:ext cx="847725" cy="10382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E40"/>
  <sheetViews>
    <sheetView showZeros="0" tabSelected="1" view="pageBreakPreview" zoomScaleSheetLayoutView="100" zoomScalePageLayoutView="0" workbookViewId="0" topLeftCell="A20">
      <selection activeCell="A38" sqref="A38"/>
    </sheetView>
  </sheetViews>
  <sheetFormatPr defaultColWidth="9.28125" defaultRowHeight="12.75"/>
  <cols>
    <col min="1" max="1" width="5.7109375" style="1" customWidth="1"/>
    <col min="2" max="2" width="41.421875" style="2" customWidth="1"/>
    <col min="3" max="3" width="33.7109375" style="3" customWidth="1"/>
    <col min="4" max="4" width="9.28125" style="4" customWidth="1"/>
    <col min="5" max="5" width="11.00390625" style="4" bestFit="1" customWidth="1"/>
    <col min="6" max="16384" width="9.28125" style="4" customWidth="1"/>
  </cols>
  <sheetData>
    <row r="2" spans="1:3" ht="12.75" customHeight="1">
      <c r="A2" s="128" t="s">
        <v>159</v>
      </c>
      <c r="B2" s="128"/>
      <c r="C2" s="5" t="s">
        <v>0</v>
      </c>
    </row>
    <row r="3" spans="1:2" ht="12.75">
      <c r="A3" s="6"/>
      <c r="B3" s="6"/>
    </row>
    <row r="4" spans="1:2" ht="27" customHeight="1">
      <c r="A4" s="129" t="s">
        <v>160</v>
      </c>
      <c r="B4" s="129"/>
    </row>
    <row r="5" spans="1:2" ht="25.5" customHeight="1">
      <c r="A5" s="129"/>
      <c r="B5" s="129"/>
    </row>
    <row r="6" spans="1:2" ht="18" customHeight="1">
      <c r="A6" s="6"/>
      <c r="B6" s="6"/>
    </row>
    <row r="7" spans="1:2" ht="15" customHeight="1">
      <c r="A7" s="6"/>
      <c r="B7" s="6"/>
    </row>
    <row r="9" spans="1:3" ht="12.75">
      <c r="A9" s="126"/>
      <c r="B9" s="126"/>
      <c r="C9" s="126"/>
    </row>
    <row r="10" spans="1:3" ht="12.75">
      <c r="A10" s="126"/>
      <c r="B10" s="126"/>
      <c r="C10" s="126"/>
    </row>
    <row r="11" spans="1:3" ht="12.75">
      <c r="A11" s="126"/>
      <c r="B11" s="126"/>
      <c r="C11" s="126"/>
    </row>
    <row r="12" spans="1:3" ht="12.75">
      <c r="A12" s="126"/>
      <c r="B12" s="126"/>
      <c r="C12" s="126"/>
    </row>
    <row r="13" spans="1:3" ht="12.75">
      <c r="A13" s="126"/>
      <c r="B13" s="126"/>
      <c r="C13" s="126"/>
    </row>
    <row r="14" ht="12.75">
      <c r="B14" s="7"/>
    </row>
    <row r="15" ht="12.75">
      <c r="B15" s="7"/>
    </row>
    <row r="16" ht="12.75">
      <c r="B16" s="7"/>
    </row>
    <row r="17" ht="12.75">
      <c r="B17" s="7"/>
    </row>
    <row r="18" ht="12.75">
      <c r="B18" s="7"/>
    </row>
    <row r="19" ht="12.75">
      <c r="B19" s="7"/>
    </row>
    <row r="20" ht="12.75">
      <c r="B20" s="7"/>
    </row>
    <row r="21" spans="1:3" ht="15">
      <c r="A21" s="127"/>
      <c r="B21" s="127"/>
      <c r="C21" s="127"/>
    </row>
    <row r="22" spans="1:3" ht="15">
      <c r="A22" s="8"/>
      <c r="B22" s="9"/>
      <c r="C22" s="9"/>
    </row>
    <row r="23" spans="1:3" ht="15" thickBot="1">
      <c r="A23" s="8"/>
      <c r="B23" s="9"/>
      <c r="C23" s="9"/>
    </row>
    <row r="24" spans="1:3" ht="12.75" customHeight="1">
      <c r="A24" s="8"/>
      <c r="B24" s="160" t="s">
        <v>230</v>
      </c>
      <c r="C24" s="9"/>
    </row>
    <row r="25" spans="1:3" ht="24.75" customHeight="1" thickBot="1">
      <c r="A25" s="10"/>
      <c r="B25" s="161"/>
      <c r="C25" s="11"/>
    </row>
    <row r="26" spans="1:3" ht="13.5" customHeight="1">
      <c r="A26" s="10"/>
      <c r="B26" s="12"/>
      <c r="C26" s="13"/>
    </row>
    <row r="27" spans="1:3" ht="13.5" thickBot="1">
      <c r="A27" s="14"/>
      <c r="B27" s="11"/>
      <c r="C27" s="15"/>
    </row>
    <row r="28" spans="1:3" ht="13.5" thickBot="1">
      <c r="A28" s="14"/>
      <c r="B28" s="162" t="s">
        <v>1</v>
      </c>
      <c r="C28" s="15"/>
    </row>
    <row r="29" spans="1:3" ht="13.5" thickBot="1">
      <c r="A29" s="16"/>
      <c r="B29" s="17"/>
      <c r="C29" s="164" t="s">
        <v>2</v>
      </c>
    </row>
    <row r="30" spans="1:3" ht="13.5" thickBot="1">
      <c r="A30" s="18"/>
      <c r="B30" s="163" t="s">
        <v>3</v>
      </c>
      <c r="C30" s="165" t="s">
        <v>329</v>
      </c>
    </row>
    <row r="31" spans="1:3" ht="13.5">
      <c r="A31" s="19"/>
      <c r="B31" s="20"/>
      <c r="C31" s="21"/>
    </row>
    <row r="32" spans="1:3" ht="13.5">
      <c r="A32" s="166" t="s">
        <v>4</v>
      </c>
      <c r="B32" s="167" t="s">
        <v>20</v>
      </c>
      <c r="C32" s="168"/>
    </row>
    <row r="33" spans="1:3" ht="13.5">
      <c r="A33" s="166">
        <v>1</v>
      </c>
      <c r="B33" s="169" t="s">
        <v>5</v>
      </c>
      <c r="C33" s="168"/>
    </row>
    <row r="34" spans="1:3" ht="13.5">
      <c r="A34" s="166">
        <v>2</v>
      </c>
      <c r="B34" s="169" t="s">
        <v>6</v>
      </c>
      <c r="C34" s="168"/>
    </row>
    <row r="35" spans="1:3" ht="14.25" customHeight="1">
      <c r="A35" s="166">
        <v>3</v>
      </c>
      <c r="B35" s="169" t="s">
        <v>7</v>
      </c>
      <c r="C35" s="168"/>
    </row>
    <row r="36" spans="1:3" ht="14.25" customHeight="1">
      <c r="A36" s="166">
        <v>4</v>
      </c>
      <c r="B36" s="169" t="s">
        <v>8</v>
      </c>
      <c r="C36" s="168"/>
    </row>
    <row r="37" spans="1:3" ht="13.5">
      <c r="A37" s="166" t="s">
        <v>9</v>
      </c>
      <c r="B37" s="170" t="s">
        <v>10</v>
      </c>
      <c r="C37" s="168"/>
    </row>
    <row r="38" spans="1:3" ht="13.5">
      <c r="A38" s="166" t="s">
        <v>11</v>
      </c>
      <c r="B38" s="169" t="s">
        <v>12</v>
      </c>
      <c r="C38" s="168"/>
    </row>
    <row r="39" spans="1:5" ht="13.5">
      <c r="A39" s="171"/>
      <c r="B39" s="169" t="s">
        <v>2</v>
      </c>
      <c r="C39" s="172">
        <f>SUM(C31:C38)</f>
        <v>0</v>
      </c>
      <c r="E39" s="124"/>
    </row>
    <row r="40" spans="1:3" ht="12.75">
      <c r="A40" s="173"/>
      <c r="B40" s="174"/>
      <c r="C40" s="175"/>
    </row>
  </sheetData>
  <sheetProtection selectLockedCells="1" selectUnlockedCells="1"/>
  <mergeCells count="9">
    <mergeCell ref="A13:C13"/>
    <mergeCell ref="A21:C21"/>
    <mergeCell ref="B24:B25"/>
    <mergeCell ref="A2:B2"/>
    <mergeCell ref="A4:B5"/>
    <mergeCell ref="A9:C9"/>
    <mergeCell ref="A10:C10"/>
    <mergeCell ref="A11:C11"/>
    <mergeCell ref="A12:C12"/>
  </mergeCells>
  <printOptions horizontalCentered="1"/>
  <pageMargins left="0.39375" right="0.19652777777777777" top="0.39375" bottom="0.5902777777777778" header="0.5118055555555555" footer="0.5118055555555555"/>
  <pageSetup fitToHeight="0"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53"/>
  <sheetViews>
    <sheetView showZeros="0" view="pageBreakPreview" zoomScale="160" zoomScaleSheetLayoutView="160" zoomScalePageLayoutView="0" workbookViewId="0" topLeftCell="A1">
      <selection activeCell="B17" sqref="B17"/>
    </sheetView>
  </sheetViews>
  <sheetFormatPr defaultColWidth="9.28125" defaultRowHeight="12.75"/>
  <cols>
    <col min="1" max="1" width="5.7109375" style="2" customWidth="1"/>
    <col min="2" max="2" width="43.28125" style="2" customWidth="1"/>
    <col min="3" max="3" width="8.421875" style="23" customWidth="1"/>
    <col min="4" max="4" width="5.7109375" style="24" customWidth="1"/>
    <col min="5" max="5" width="13.00390625" style="3" customWidth="1"/>
    <col min="6" max="6" width="13.28125" style="3" customWidth="1"/>
    <col min="7" max="16384" width="9.28125" style="4" customWidth="1"/>
  </cols>
  <sheetData>
    <row r="1" spans="1:6" ht="13.5" thickBot="1">
      <c r="A1" s="176" t="s">
        <v>66</v>
      </c>
      <c r="B1" s="177"/>
      <c r="C1" s="177"/>
      <c r="D1" s="177"/>
      <c r="E1" s="177"/>
      <c r="F1" s="178"/>
    </row>
    <row r="2" spans="1:6" ht="15">
      <c r="A2" s="25"/>
      <c r="B2" s="9"/>
      <c r="C2" s="9"/>
      <c r="D2" s="9"/>
      <c r="E2" s="9"/>
      <c r="F2" s="9"/>
    </row>
    <row r="3" spans="1:6" ht="15" thickBot="1">
      <c r="A3" s="25"/>
      <c r="B3" s="9"/>
      <c r="C3" s="9"/>
      <c r="D3" s="9"/>
      <c r="E3" s="9"/>
      <c r="F3" s="9"/>
    </row>
    <row r="4" spans="1:6" ht="12.75" customHeight="1">
      <c r="A4" s="10"/>
      <c r="B4" s="160" t="s">
        <v>230</v>
      </c>
      <c r="C4" s="11"/>
      <c r="D4" s="4"/>
      <c r="E4" s="4"/>
      <c r="F4" s="4"/>
    </row>
    <row r="5" spans="1:6" ht="12.75" customHeight="1" thickBot="1">
      <c r="A5" s="10"/>
      <c r="B5" s="161"/>
      <c r="C5" s="13"/>
      <c r="D5" s="4"/>
      <c r="E5" s="4"/>
      <c r="F5" s="4"/>
    </row>
    <row r="6" spans="1:6" ht="13.5" thickBot="1">
      <c r="A6" s="11"/>
      <c r="B6" s="162" t="s">
        <v>13</v>
      </c>
      <c r="C6" s="26"/>
      <c r="D6" s="15"/>
      <c r="E6" s="15"/>
      <c r="F6" s="15"/>
    </row>
    <row r="7" spans="1:6" ht="13.5" thickBot="1">
      <c r="A7" s="11"/>
      <c r="B7" s="11"/>
      <c r="C7" s="27"/>
      <c r="D7" s="15"/>
      <c r="E7" s="15"/>
      <c r="F7" s="15"/>
    </row>
    <row r="8" spans="1:6" ht="12.75">
      <c r="A8" s="180" t="s">
        <v>14</v>
      </c>
      <c r="B8" s="180" t="s">
        <v>15</v>
      </c>
      <c r="C8" s="184" t="s">
        <v>16</v>
      </c>
      <c r="D8" s="180" t="s">
        <v>17</v>
      </c>
      <c r="E8" s="187" t="s">
        <v>18</v>
      </c>
      <c r="F8" s="187" t="s">
        <v>19</v>
      </c>
    </row>
    <row r="9" spans="1:6" ht="13.5" thickBot="1">
      <c r="A9" s="181"/>
      <c r="B9" s="181"/>
      <c r="C9" s="185"/>
      <c r="D9" s="181"/>
      <c r="E9" s="188" t="s">
        <v>329</v>
      </c>
      <c r="F9" s="188" t="s">
        <v>329</v>
      </c>
    </row>
    <row r="10" spans="1:6" ht="12.75">
      <c r="A10" s="179">
        <v>0</v>
      </c>
      <c r="B10" s="182" t="s">
        <v>20</v>
      </c>
      <c r="C10" s="183"/>
      <c r="D10" s="179"/>
      <c r="E10" s="186"/>
      <c r="F10" s="186"/>
    </row>
    <row r="11" spans="1:6" ht="12.75">
      <c r="A11" s="133"/>
      <c r="B11" s="132"/>
      <c r="C11" s="131"/>
      <c r="D11" s="133"/>
      <c r="E11" s="130"/>
      <c r="F11" s="130"/>
    </row>
    <row r="12" spans="1:6" ht="13.5" thickBot="1">
      <c r="A12" s="189"/>
      <c r="B12" s="189"/>
      <c r="C12" s="194"/>
      <c r="D12" s="194"/>
      <c r="E12" s="194"/>
      <c r="F12" s="131"/>
    </row>
    <row r="13" spans="1:6" ht="53.25" thickBot="1">
      <c r="A13" s="190" t="s">
        <v>21</v>
      </c>
      <c r="B13" s="193" t="s">
        <v>22</v>
      </c>
      <c r="C13" s="195">
        <v>1</v>
      </c>
      <c r="D13" s="198" t="s">
        <v>23</v>
      </c>
      <c r="E13" s="195"/>
      <c r="F13" s="191">
        <f>+C13*E13</f>
        <v>0</v>
      </c>
    </row>
    <row r="14" spans="1:6" ht="53.25" thickBot="1">
      <c r="A14" s="190" t="s">
        <v>24</v>
      </c>
      <c r="B14" s="193" t="s">
        <v>25</v>
      </c>
      <c r="C14" s="196"/>
      <c r="D14" s="199"/>
      <c r="E14" s="196"/>
      <c r="F14" s="191">
        <f>E14*C14</f>
        <v>0</v>
      </c>
    </row>
    <row r="15" spans="1:6" ht="14.25" thickBot="1">
      <c r="A15" s="190" t="s">
        <v>26</v>
      </c>
      <c r="B15" s="192" t="s">
        <v>27</v>
      </c>
      <c r="C15" s="197"/>
      <c r="D15" s="200"/>
      <c r="E15" s="197"/>
      <c r="F15" s="191">
        <f>E15*C15</f>
        <v>0</v>
      </c>
    </row>
    <row r="16" spans="1:6" ht="13.5" customHeight="1" thickBot="1">
      <c r="A16" s="201"/>
      <c r="B16" s="203" t="s">
        <v>28</v>
      </c>
      <c r="C16" s="204"/>
      <c r="D16" s="204"/>
      <c r="E16" s="205"/>
      <c r="F16" s="202">
        <f>SUM(F13:F13)</f>
        <v>0</v>
      </c>
    </row>
    <row r="17" spans="1:7" ht="13.5" thickBot="1">
      <c r="A17" s="28"/>
      <c r="B17" s="206" t="s">
        <v>29</v>
      </c>
      <c r="C17" s="29"/>
      <c r="D17" s="30"/>
      <c r="E17" s="31"/>
      <c r="F17" s="32"/>
      <c r="G17" s="33"/>
    </row>
    <row r="18" spans="1:7" ht="12.75">
      <c r="A18" s="28"/>
      <c r="B18" s="34"/>
      <c r="C18" s="29"/>
      <c r="D18" s="30"/>
      <c r="E18" s="31"/>
      <c r="F18" s="32"/>
      <c r="G18" s="33"/>
    </row>
    <row r="19" spans="1:7" ht="12.75">
      <c r="A19" s="28"/>
      <c r="B19" s="34"/>
      <c r="C19" s="29"/>
      <c r="D19" s="30"/>
      <c r="E19" s="31"/>
      <c r="F19" s="32"/>
      <c r="G19" s="33"/>
    </row>
    <row r="20" spans="1:7" ht="12.75">
      <c r="A20" s="28"/>
      <c r="B20" s="34"/>
      <c r="C20" s="29"/>
      <c r="D20" s="30"/>
      <c r="E20" s="31"/>
      <c r="F20" s="32"/>
      <c r="G20" s="33"/>
    </row>
    <row r="21" spans="1:7" ht="12.75">
      <c r="A21" s="28"/>
      <c r="B21" s="34"/>
      <c r="C21" s="29"/>
      <c r="D21" s="30"/>
      <c r="E21" s="31"/>
      <c r="F21" s="32"/>
      <c r="G21" s="33"/>
    </row>
    <row r="22" spans="1:7" ht="12.75">
      <c r="A22" s="28"/>
      <c r="B22" s="34"/>
      <c r="C22" s="29"/>
      <c r="D22" s="30"/>
      <c r="E22" s="31"/>
      <c r="F22" s="32"/>
      <c r="G22" s="33"/>
    </row>
    <row r="23" spans="1:7" ht="12.75">
      <c r="A23" s="28"/>
      <c r="B23" s="34"/>
      <c r="C23" s="29"/>
      <c r="D23" s="30"/>
      <c r="E23" s="31"/>
      <c r="F23" s="32"/>
      <c r="G23" s="33"/>
    </row>
    <row r="24" spans="1:7" ht="12.75">
      <c r="A24" s="28"/>
      <c r="B24" s="34"/>
      <c r="C24" s="29"/>
      <c r="D24" s="30"/>
      <c r="E24" s="31"/>
      <c r="F24" s="32"/>
      <c r="G24" s="33"/>
    </row>
    <row r="25" spans="1:7" ht="12.75">
      <c r="A25" s="28"/>
      <c r="B25" s="34"/>
      <c r="C25" s="29"/>
      <c r="D25" s="30"/>
      <c r="E25" s="31"/>
      <c r="F25" s="32"/>
      <c r="G25" s="33"/>
    </row>
    <row r="26" spans="1:7" ht="12.75">
      <c r="A26" s="28"/>
      <c r="B26" s="34"/>
      <c r="C26" s="29"/>
      <c r="D26" s="30"/>
      <c r="E26" s="31"/>
      <c r="F26" s="32"/>
      <c r="G26" s="33"/>
    </row>
    <row r="27" spans="1:7" ht="12.75">
      <c r="A27" s="28"/>
      <c r="B27" s="34"/>
      <c r="C27" s="29"/>
      <c r="D27" s="30"/>
      <c r="E27" s="31"/>
      <c r="F27" s="32"/>
      <c r="G27" s="33"/>
    </row>
    <row r="28" spans="1:7" ht="12.75">
      <c r="A28" s="28"/>
      <c r="B28" s="34"/>
      <c r="C28" s="29"/>
      <c r="D28" s="30"/>
      <c r="E28" s="31"/>
      <c r="F28" s="32"/>
      <c r="G28" s="33"/>
    </row>
    <row r="29" spans="1:7" ht="12.75">
      <c r="A29" s="28"/>
      <c r="B29" s="34"/>
      <c r="C29" s="29"/>
      <c r="D29" s="30"/>
      <c r="E29" s="31"/>
      <c r="F29" s="32"/>
      <c r="G29" s="33"/>
    </row>
    <row r="30" spans="1:7" ht="12.75">
      <c r="A30" s="28"/>
      <c r="B30" s="34"/>
      <c r="C30" s="29"/>
      <c r="D30" s="30"/>
      <c r="E30" s="31"/>
      <c r="F30" s="32"/>
      <c r="G30" s="33"/>
    </row>
    <row r="31" spans="1:7" ht="12.75">
      <c r="A31" s="28"/>
      <c r="B31" s="34"/>
      <c r="C31" s="29"/>
      <c r="D31" s="30"/>
      <c r="E31" s="31"/>
      <c r="F31" s="32"/>
      <c r="G31" s="33"/>
    </row>
    <row r="32" spans="1:7" ht="12.75">
      <c r="A32" s="28"/>
      <c r="B32" s="34"/>
      <c r="C32" s="29"/>
      <c r="D32" s="30"/>
      <c r="E32" s="31"/>
      <c r="F32" s="32"/>
      <c r="G32" s="33"/>
    </row>
    <row r="33" spans="1:7" ht="12.75">
      <c r="A33" s="28"/>
      <c r="B33" s="34"/>
      <c r="C33" s="29"/>
      <c r="D33" s="30"/>
      <c r="E33" s="31"/>
      <c r="F33" s="32"/>
      <c r="G33" s="33"/>
    </row>
    <row r="34" spans="1:7" ht="12.75">
      <c r="A34" s="28"/>
      <c r="B34" s="34"/>
      <c r="C34" s="29"/>
      <c r="D34" s="30"/>
      <c r="E34" s="31"/>
      <c r="F34" s="32"/>
      <c r="G34" s="33"/>
    </row>
    <row r="35" spans="1:7" ht="12.75">
      <c r="A35" s="28"/>
      <c r="B35" s="34"/>
      <c r="C35" s="29"/>
      <c r="D35" s="30"/>
      <c r="E35" s="31"/>
      <c r="F35" s="32"/>
      <c r="G35" s="33"/>
    </row>
    <row r="36" spans="1:7" ht="12.75">
      <c r="A36" s="28"/>
      <c r="B36" s="34"/>
      <c r="C36" s="29"/>
      <c r="D36" s="30"/>
      <c r="E36" s="31"/>
      <c r="F36" s="32"/>
      <c r="G36" s="33"/>
    </row>
    <row r="37" spans="1:7" ht="12.75">
      <c r="A37" s="28"/>
      <c r="B37" s="34"/>
      <c r="C37" s="29"/>
      <c r="D37" s="30"/>
      <c r="E37" s="31"/>
      <c r="F37" s="32"/>
      <c r="G37" s="33"/>
    </row>
    <row r="38" spans="1:7" ht="12.75">
      <c r="A38" s="28"/>
      <c r="B38" s="34"/>
      <c r="C38" s="29"/>
      <c r="D38" s="30"/>
      <c r="E38" s="31"/>
      <c r="F38" s="32"/>
      <c r="G38" s="33"/>
    </row>
    <row r="39" spans="1:7" ht="12.75">
      <c r="A39" s="28"/>
      <c r="B39" s="34"/>
      <c r="C39" s="29"/>
      <c r="D39" s="30"/>
      <c r="E39" s="31"/>
      <c r="F39" s="32"/>
      <c r="G39" s="33"/>
    </row>
    <row r="40" spans="1:7" ht="12.75">
      <c r="A40" s="28"/>
      <c r="B40" s="34"/>
      <c r="C40" s="29"/>
      <c r="D40" s="30"/>
      <c r="E40" s="31"/>
      <c r="F40" s="32"/>
      <c r="G40" s="33"/>
    </row>
    <row r="41" spans="1:7" ht="12.75">
      <c r="A41" s="28"/>
      <c r="B41" s="34"/>
      <c r="C41" s="29"/>
      <c r="D41" s="30"/>
      <c r="E41" s="31"/>
      <c r="F41" s="32"/>
      <c r="G41" s="33"/>
    </row>
    <row r="42" spans="1:7" ht="12.75">
      <c r="A42" s="28"/>
      <c r="B42" s="34"/>
      <c r="C42" s="29"/>
      <c r="D42" s="30"/>
      <c r="E42" s="31"/>
      <c r="F42" s="32"/>
      <c r="G42" s="33"/>
    </row>
    <row r="43" spans="1:7" ht="12.75">
      <c r="A43" s="28"/>
      <c r="B43" s="34"/>
      <c r="C43" s="29"/>
      <c r="D43" s="30"/>
      <c r="E43" s="31"/>
      <c r="F43" s="32"/>
      <c r="G43" s="33"/>
    </row>
    <row r="44" spans="1:7" ht="12.75">
      <c r="A44" s="28"/>
      <c r="B44" s="34"/>
      <c r="C44" s="29"/>
      <c r="D44" s="30"/>
      <c r="E44" s="31"/>
      <c r="F44" s="32"/>
      <c r="G44" s="33"/>
    </row>
    <row r="45" spans="1:7" ht="12.75">
      <c r="A45" s="28"/>
      <c r="B45" s="34"/>
      <c r="C45" s="29"/>
      <c r="D45" s="30"/>
      <c r="E45" s="31"/>
      <c r="F45" s="32"/>
      <c r="G45" s="33"/>
    </row>
    <row r="46" spans="1:7" ht="12.75">
      <c r="A46" s="28"/>
      <c r="B46" s="34"/>
      <c r="C46" s="29"/>
      <c r="D46" s="30"/>
      <c r="E46" s="31"/>
      <c r="F46" s="32"/>
      <c r="G46" s="33"/>
    </row>
    <row r="47" spans="1:7" ht="12.75">
      <c r="A47" s="28"/>
      <c r="B47" s="34"/>
      <c r="C47" s="29"/>
      <c r="D47" s="30"/>
      <c r="E47" s="31"/>
      <c r="F47" s="32"/>
      <c r="G47" s="33"/>
    </row>
    <row r="48" spans="1:7" ht="12.75">
      <c r="A48" s="28"/>
      <c r="B48" s="34"/>
      <c r="C48" s="29"/>
      <c r="D48" s="30"/>
      <c r="E48" s="31"/>
      <c r="F48" s="32"/>
      <c r="G48" s="33"/>
    </row>
    <row r="49" spans="1:7" ht="12.75">
      <c r="A49" s="28"/>
      <c r="B49" s="34"/>
      <c r="C49" s="29"/>
      <c r="D49" s="30"/>
      <c r="E49" s="31"/>
      <c r="F49" s="32"/>
      <c r="G49" s="33"/>
    </row>
    <row r="50" spans="1:7" ht="12.75">
      <c r="A50" s="28"/>
      <c r="B50" s="34"/>
      <c r="C50" s="29"/>
      <c r="D50" s="30"/>
      <c r="E50" s="31"/>
      <c r="F50" s="32"/>
      <c r="G50" s="33"/>
    </row>
    <row r="51" spans="1:7" ht="12.75">
      <c r="A51" s="28"/>
      <c r="B51" s="34"/>
      <c r="C51" s="29"/>
      <c r="D51" s="30"/>
      <c r="E51" s="31"/>
      <c r="F51" s="32"/>
      <c r="G51" s="33"/>
    </row>
    <row r="52" spans="1:7" ht="12.75">
      <c r="A52" s="28"/>
      <c r="B52" s="34"/>
      <c r="C52" s="29"/>
      <c r="D52" s="30"/>
      <c r="E52" s="31"/>
      <c r="F52" s="32"/>
      <c r="G52" s="33"/>
    </row>
    <row r="53" spans="1:7" ht="12.75">
      <c r="A53" s="22"/>
      <c r="B53" s="22"/>
      <c r="D53" s="30"/>
      <c r="G53" s="33"/>
    </row>
  </sheetData>
  <sheetProtection selectLockedCells="1" selectUnlockedCells="1"/>
  <mergeCells count="17">
    <mergeCell ref="C13:C15"/>
    <mergeCell ref="D13:D15"/>
    <mergeCell ref="E13:E15"/>
    <mergeCell ref="F13:F15"/>
    <mergeCell ref="B16:E16"/>
    <mergeCell ref="A10:A12"/>
    <mergeCell ref="B10:B12"/>
    <mergeCell ref="C10:C12"/>
    <mergeCell ref="D10:D12"/>
    <mergeCell ref="E10:E12"/>
    <mergeCell ref="F10:F12"/>
    <mergeCell ref="A1:F1"/>
    <mergeCell ref="B4:B5"/>
    <mergeCell ref="A8:A9"/>
    <mergeCell ref="B8:B9"/>
    <mergeCell ref="C8:C9"/>
    <mergeCell ref="D8:D9"/>
  </mergeCells>
  <printOptions/>
  <pageMargins left="0.39375" right="0.19652777777777777" top="0.39375" bottom="0.5902777777777778"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G25"/>
  <sheetViews>
    <sheetView showZeros="0" view="pageBreakPreview" zoomScale="110" zoomScaleSheetLayoutView="110" zoomScalePageLayoutView="0" workbookViewId="0" topLeftCell="A1">
      <selection activeCell="B13" sqref="B13"/>
    </sheetView>
  </sheetViews>
  <sheetFormatPr defaultColWidth="11.421875" defaultRowHeight="12.75"/>
  <cols>
    <col min="1" max="1" width="7.28125" style="0" customWidth="1"/>
    <col min="2" max="2" width="39.7109375" style="0" customWidth="1"/>
    <col min="3" max="3" width="9.421875" style="0" customWidth="1"/>
    <col min="4" max="4" width="8.28125" style="0" customWidth="1"/>
    <col min="5" max="5" width="11.421875" style="0" customWidth="1"/>
    <col min="6" max="6" width="13.00390625" style="0" customWidth="1"/>
  </cols>
  <sheetData>
    <row r="1" spans="1:6" ht="13.5" thickBot="1">
      <c r="A1" s="176" t="s">
        <v>66</v>
      </c>
      <c r="B1" s="177"/>
      <c r="C1" s="177"/>
      <c r="D1" s="177"/>
      <c r="E1" s="177"/>
      <c r="F1" s="178"/>
    </row>
    <row r="2" spans="1:6" ht="15">
      <c r="A2" s="35"/>
      <c r="B2" s="36"/>
      <c r="C2" s="36"/>
      <c r="D2" s="36"/>
      <c r="E2" s="36"/>
      <c r="F2" s="36"/>
    </row>
    <row r="3" spans="1:6" ht="15" thickBot="1">
      <c r="A3" s="35"/>
      <c r="B3" s="36"/>
      <c r="C3" s="36"/>
      <c r="D3" s="36"/>
      <c r="E3" s="36"/>
      <c r="F3" s="36"/>
    </row>
    <row r="4" spans="1:6" ht="12.75" customHeight="1">
      <c r="A4" s="37"/>
      <c r="B4" s="160" t="s">
        <v>230</v>
      </c>
      <c r="C4" s="38"/>
      <c r="D4" s="39"/>
      <c r="E4" s="39"/>
      <c r="F4" s="39"/>
    </row>
    <row r="5" spans="1:6" ht="12.75" customHeight="1" thickBot="1">
      <c r="A5" s="37"/>
      <c r="B5" s="161"/>
      <c r="C5" s="40"/>
      <c r="D5" s="39"/>
      <c r="E5" s="39"/>
      <c r="F5" s="39"/>
    </row>
    <row r="6" spans="1:6" ht="13.5" thickBot="1">
      <c r="A6" s="38"/>
      <c r="B6" s="207" t="s">
        <v>30</v>
      </c>
      <c r="C6" s="26"/>
      <c r="D6" s="41"/>
      <c r="E6" s="41"/>
      <c r="F6" s="41"/>
    </row>
    <row r="7" spans="1:6" ht="13.5" thickBot="1">
      <c r="A7" s="42"/>
      <c r="B7" s="42"/>
      <c r="C7" s="43"/>
      <c r="D7" s="41"/>
      <c r="E7" s="41"/>
      <c r="F7" s="41"/>
    </row>
    <row r="8" spans="1:6" ht="12.75">
      <c r="A8" s="208" t="s">
        <v>14</v>
      </c>
      <c r="B8" s="208" t="s">
        <v>15</v>
      </c>
      <c r="C8" s="210" t="s">
        <v>16</v>
      </c>
      <c r="D8" s="208" t="s">
        <v>17</v>
      </c>
      <c r="E8" s="214" t="s">
        <v>18</v>
      </c>
      <c r="F8" s="214" t="s">
        <v>19</v>
      </c>
    </row>
    <row r="9" spans="1:6" ht="13.5" thickBot="1">
      <c r="A9" s="209"/>
      <c r="B9" s="209"/>
      <c r="C9" s="211"/>
      <c r="D9" s="209"/>
      <c r="E9" s="215" t="s">
        <v>329</v>
      </c>
      <c r="F9" s="215" t="s">
        <v>329</v>
      </c>
    </row>
    <row r="10" spans="1:6" ht="12.75" customHeight="1">
      <c r="A10" s="216">
        <v>1</v>
      </c>
      <c r="B10" s="221" t="s">
        <v>5</v>
      </c>
      <c r="C10" s="219"/>
      <c r="D10" s="212"/>
      <c r="E10" s="213"/>
      <c r="F10" s="213"/>
    </row>
    <row r="11" spans="1:6" ht="12.75">
      <c r="A11" s="217"/>
      <c r="B11" s="222"/>
      <c r="C11" s="220"/>
      <c r="D11" s="134"/>
      <c r="E11" s="135"/>
      <c r="F11" s="135"/>
    </row>
    <row r="12" spans="1:6" ht="13.5" thickBot="1">
      <c r="A12" s="218"/>
      <c r="B12" s="223"/>
      <c r="C12" s="220"/>
      <c r="D12" s="134"/>
      <c r="E12" s="135"/>
      <c r="F12" s="135"/>
    </row>
    <row r="13" spans="1:6" ht="240" thickBot="1">
      <c r="A13" s="226"/>
      <c r="B13" s="260" t="s">
        <v>68</v>
      </c>
      <c r="C13" s="225"/>
      <c r="D13" s="84"/>
      <c r="E13" s="85"/>
      <c r="F13" s="86"/>
    </row>
    <row r="14" spans="1:6" ht="25.5" thickBot="1">
      <c r="A14" s="227">
        <v>1.1</v>
      </c>
      <c r="B14" s="228" t="s">
        <v>231</v>
      </c>
      <c r="C14" s="233"/>
      <c r="D14" s="234"/>
      <c r="E14" s="235"/>
      <c r="F14" s="236"/>
    </row>
    <row r="15" spans="1:7" ht="27" thickBot="1">
      <c r="A15" s="224"/>
      <c r="B15" s="232" t="s">
        <v>232</v>
      </c>
      <c r="C15" s="239">
        <v>1</v>
      </c>
      <c r="D15" s="240" t="s">
        <v>23</v>
      </c>
      <c r="E15" s="241"/>
      <c r="F15" s="242">
        <f>C15*E15</f>
        <v>0</v>
      </c>
      <c r="G15" s="123"/>
    </row>
    <row r="16" spans="1:7" ht="13.5" thickBot="1">
      <c r="A16" s="231"/>
      <c r="B16" s="232" t="s">
        <v>161</v>
      </c>
      <c r="C16" s="239">
        <v>1</v>
      </c>
      <c r="D16" s="240" t="s">
        <v>23</v>
      </c>
      <c r="E16" s="241"/>
      <c r="F16" s="242">
        <f>C16*E16</f>
        <v>0</v>
      </c>
      <c r="G16" s="123"/>
    </row>
    <row r="17" spans="1:7" ht="25.5" thickBot="1">
      <c r="A17" s="227">
        <v>1.2</v>
      </c>
      <c r="B17" s="244" t="s">
        <v>166</v>
      </c>
      <c r="C17" s="246"/>
      <c r="D17" s="247"/>
      <c r="E17" s="248">
        <v>0</v>
      </c>
      <c r="F17" s="249"/>
      <c r="G17" s="123"/>
    </row>
    <row r="18" spans="1:7" ht="12.75">
      <c r="A18" s="224"/>
      <c r="B18" s="245" t="s">
        <v>69</v>
      </c>
      <c r="C18" s="239">
        <v>1</v>
      </c>
      <c r="D18" s="240" t="s">
        <v>23</v>
      </c>
      <c r="E18" s="241"/>
      <c r="F18" s="242">
        <f>C18*E18</f>
        <v>0</v>
      </c>
      <c r="G18" s="123"/>
    </row>
    <row r="19" spans="1:7" ht="12.75">
      <c r="A19" s="230"/>
      <c r="B19" s="245" t="s">
        <v>233</v>
      </c>
      <c r="C19" s="239">
        <v>1</v>
      </c>
      <c r="D19" s="240" t="s">
        <v>23</v>
      </c>
      <c r="E19" s="241"/>
      <c r="F19" s="242">
        <f>C19*E19</f>
        <v>0</v>
      </c>
      <c r="G19" s="123"/>
    </row>
    <row r="20" spans="1:7" ht="12.75">
      <c r="A20" s="243"/>
      <c r="B20" s="245" t="s">
        <v>70</v>
      </c>
      <c r="C20" s="239">
        <v>1</v>
      </c>
      <c r="D20" s="240" t="s">
        <v>23</v>
      </c>
      <c r="E20" s="241"/>
      <c r="F20" s="242">
        <f>C20*E20</f>
        <v>0</v>
      </c>
      <c r="G20" s="123"/>
    </row>
    <row r="21" spans="1:7" ht="12.75">
      <c r="A21" s="243"/>
      <c r="B21" s="245" t="s">
        <v>162</v>
      </c>
      <c r="C21" s="239">
        <v>1</v>
      </c>
      <c r="D21" s="240" t="s">
        <v>23</v>
      </c>
      <c r="E21" s="241"/>
      <c r="F21" s="242">
        <f>C21*E21</f>
        <v>0</v>
      </c>
      <c r="G21" s="123"/>
    </row>
    <row r="22" spans="1:7" ht="13.5" thickBot="1">
      <c r="A22" s="243"/>
      <c r="B22" s="251" t="s">
        <v>163</v>
      </c>
      <c r="C22" s="252">
        <v>1</v>
      </c>
      <c r="D22" s="253" t="s">
        <v>23</v>
      </c>
      <c r="E22" s="254"/>
      <c r="F22" s="258">
        <f>C22*E22</f>
        <v>0</v>
      </c>
      <c r="G22" s="123"/>
    </row>
    <row r="23" spans="1:6" ht="14.25" thickBot="1">
      <c r="A23" s="250"/>
      <c r="B23" s="255" t="s">
        <v>164</v>
      </c>
      <c r="C23" s="256"/>
      <c r="D23" s="256"/>
      <c r="E23" s="257"/>
      <c r="F23" s="259">
        <f>SUM(F13:F22)</f>
        <v>0</v>
      </c>
    </row>
    <row r="24" spans="1:6" ht="14.25" thickBot="1">
      <c r="A24" s="48"/>
      <c r="B24" s="206" t="s">
        <v>29</v>
      </c>
      <c r="C24" s="29"/>
      <c r="D24" s="30"/>
      <c r="E24" s="31"/>
      <c r="F24" s="32"/>
    </row>
    <row r="25" ht="12.75">
      <c r="B25" s="49"/>
    </row>
  </sheetData>
  <sheetProtection selectLockedCells="1" selectUnlockedCells="1"/>
  <mergeCells count="13">
    <mergeCell ref="F10:F12"/>
    <mergeCell ref="A1:F1"/>
    <mergeCell ref="B4:B5"/>
    <mergeCell ref="A8:A9"/>
    <mergeCell ref="B8:B9"/>
    <mergeCell ref="C8:C9"/>
    <mergeCell ref="D8:D9"/>
    <mergeCell ref="A10:A12"/>
    <mergeCell ref="B10:B12"/>
    <mergeCell ref="C10:C12"/>
    <mergeCell ref="D10:D12"/>
    <mergeCell ref="E10:E12"/>
    <mergeCell ref="B23:E23"/>
  </mergeCells>
  <printOptions/>
  <pageMargins left="0.7875" right="0.7875" top="0.7875" bottom="0.7875" header="0.5118055555555555" footer="0.5118055555555555"/>
  <pageSetup horizontalDpi="300" verticalDpi="300" orientation="portrait" paperSize="9" scale="89" r:id="rId1"/>
</worksheet>
</file>

<file path=xl/worksheets/sheet4.xml><?xml version="1.0" encoding="utf-8"?>
<worksheet xmlns="http://schemas.openxmlformats.org/spreadsheetml/2006/main" xmlns:r="http://schemas.openxmlformats.org/officeDocument/2006/relationships">
  <dimension ref="A1:G118"/>
  <sheetViews>
    <sheetView showZeros="0" view="pageBreakPreview" zoomScale="130" zoomScaleSheetLayoutView="130" zoomScalePageLayoutView="0" workbookViewId="0" topLeftCell="A85">
      <selection activeCell="B106" sqref="B106"/>
    </sheetView>
  </sheetViews>
  <sheetFormatPr defaultColWidth="9.28125" defaultRowHeight="12.75"/>
  <cols>
    <col min="1" max="1" width="7.28125" style="93" customWidth="1"/>
    <col min="2" max="2" width="45.28125" style="2" customWidth="1"/>
    <col min="3" max="3" width="8.421875" style="23" customWidth="1"/>
    <col min="4" max="4" width="5.7109375" style="24" customWidth="1"/>
    <col min="5" max="5" width="11.28125" style="3" customWidth="1"/>
    <col min="6" max="6" width="15.28125" style="3" customWidth="1"/>
    <col min="7" max="7" width="12.28125" style="4" customWidth="1"/>
    <col min="8" max="16384" width="9.28125" style="4" customWidth="1"/>
  </cols>
  <sheetData>
    <row r="1" spans="1:6" ht="13.5" thickBot="1">
      <c r="A1" s="176" t="s">
        <v>67</v>
      </c>
      <c r="B1" s="177"/>
      <c r="C1" s="177"/>
      <c r="D1" s="177"/>
      <c r="E1" s="177"/>
      <c r="F1" s="178"/>
    </row>
    <row r="2" spans="1:6" ht="15">
      <c r="A2" s="25"/>
      <c r="B2" s="9"/>
      <c r="C2" s="9"/>
      <c r="D2" s="9"/>
      <c r="E2" s="9"/>
      <c r="F2" s="9"/>
    </row>
    <row r="3" spans="1:6" ht="15" thickBot="1">
      <c r="A3" s="25"/>
      <c r="B3" s="9"/>
      <c r="C3" s="9"/>
      <c r="D3" s="9"/>
      <c r="E3" s="9"/>
      <c r="F3" s="9"/>
    </row>
    <row r="4" spans="1:6" ht="12.75" customHeight="1">
      <c r="A4" s="92"/>
      <c r="B4" s="160" t="s">
        <v>230</v>
      </c>
      <c r="C4" s="11"/>
      <c r="D4" s="4"/>
      <c r="E4" s="4"/>
      <c r="F4" s="4"/>
    </row>
    <row r="5" spans="1:6" ht="12.75" customHeight="1" thickBot="1">
      <c r="A5" s="92"/>
      <c r="B5" s="161"/>
      <c r="C5" s="13"/>
      <c r="D5" s="4"/>
      <c r="E5" s="4"/>
      <c r="F5" s="4"/>
    </row>
    <row r="6" spans="2:6" ht="13.5" thickBot="1">
      <c r="B6" s="162" t="s">
        <v>32</v>
      </c>
      <c r="C6" s="26"/>
      <c r="D6" s="15"/>
      <c r="E6" s="15"/>
      <c r="F6" s="15"/>
    </row>
    <row r="7" spans="2:6" ht="13.5" thickBot="1">
      <c r="B7" s="11"/>
      <c r="C7" s="27"/>
      <c r="D7" s="15"/>
      <c r="E7" s="15"/>
      <c r="F7" s="15"/>
    </row>
    <row r="8" spans="1:6" ht="12.75">
      <c r="A8" s="261" t="s">
        <v>14</v>
      </c>
      <c r="B8" s="263" t="s">
        <v>15</v>
      </c>
      <c r="C8" s="265" t="s">
        <v>16</v>
      </c>
      <c r="D8" s="263" t="s">
        <v>17</v>
      </c>
      <c r="E8" s="214" t="s">
        <v>18</v>
      </c>
      <c r="F8" s="214" t="s">
        <v>19</v>
      </c>
    </row>
    <row r="9" spans="1:6" ht="13.5" thickBot="1">
      <c r="A9" s="262"/>
      <c r="B9" s="264"/>
      <c r="C9" s="266"/>
      <c r="D9" s="264"/>
      <c r="E9" s="215" t="s">
        <v>329</v>
      </c>
      <c r="F9" s="215" t="s">
        <v>329</v>
      </c>
    </row>
    <row r="10" spans="1:6" ht="12.75" customHeight="1">
      <c r="A10" s="261">
        <v>2</v>
      </c>
      <c r="B10" s="221" t="s">
        <v>6</v>
      </c>
      <c r="C10" s="219"/>
      <c r="D10" s="212"/>
      <c r="E10" s="213"/>
      <c r="F10" s="213"/>
    </row>
    <row r="11" spans="1:6" ht="12.75">
      <c r="A11" s="267"/>
      <c r="B11" s="222"/>
      <c r="C11" s="220"/>
      <c r="D11" s="134"/>
      <c r="E11" s="135"/>
      <c r="F11" s="135"/>
    </row>
    <row r="12" spans="1:6" ht="13.5" thickBot="1">
      <c r="A12" s="262"/>
      <c r="B12" s="223"/>
      <c r="C12" s="220"/>
      <c r="D12" s="134"/>
      <c r="E12" s="135"/>
      <c r="F12" s="135"/>
    </row>
    <row r="13" spans="1:6" ht="13.5" thickBot="1">
      <c r="A13" s="268" t="s">
        <v>33</v>
      </c>
      <c r="B13" s="269" t="s">
        <v>34</v>
      </c>
      <c r="C13" s="225"/>
      <c r="D13" s="84"/>
      <c r="E13" s="85"/>
      <c r="F13" s="86"/>
    </row>
    <row r="14" spans="1:6" ht="88.5" thickBot="1">
      <c r="A14" s="272"/>
      <c r="B14" s="275" t="s">
        <v>191</v>
      </c>
      <c r="C14" s="225"/>
      <c r="D14" s="84"/>
      <c r="E14" s="85"/>
      <c r="F14" s="86"/>
    </row>
    <row r="15" spans="1:6" ht="25.5" thickBot="1">
      <c r="A15" s="268" t="s">
        <v>167</v>
      </c>
      <c r="B15" s="278" t="s">
        <v>90</v>
      </c>
      <c r="C15" s="273"/>
      <c r="D15" s="90"/>
      <c r="E15" s="85"/>
      <c r="F15" s="85"/>
    </row>
    <row r="16" spans="1:7" ht="12.75">
      <c r="A16" s="276"/>
      <c r="B16" s="279" t="s">
        <v>117</v>
      </c>
      <c r="C16" s="225">
        <f>9.55+14+4.3*4</f>
        <v>40.75</v>
      </c>
      <c r="D16" s="90" t="s">
        <v>73</v>
      </c>
      <c r="E16" s="85"/>
      <c r="F16" s="86"/>
      <c r="G16" s="124"/>
    </row>
    <row r="17" spans="1:7" ht="12.75">
      <c r="A17" s="277"/>
      <c r="B17" s="279" t="s">
        <v>238</v>
      </c>
      <c r="C17" s="273">
        <f>2.3*2+5*2</f>
        <v>14.6</v>
      </c>
      <c r="D17" s="90" t="s">
        <v>73</v>
      </c>
      <c r="E17" s="85"/>
      <c r="F17" s="85"/>
      <c r="G17" s="124"/>
    </row>
    <row r="18" spans="1:7" ht="24.75">
      <c r="A18" s="91" t="s">
        <v>168</v>
      </c>
      <c r="B18" s="270" t="s">
        <v>91</v>
      </c>
      <c r="C18" s="317"/>
      <c r="D18" s="318"/>
      <c r="E18" s="85"/>
      <c r="F18" s="86"/>
      <c r="G18" s="124"/>
    </row>
    <row r="19" spans="1:7" ht="12.75">
      <c r="A19" s="139"/>
      <c r="B19" s="314" t="s">
        <v>117</v>
      </c>
      <c r="C19" s="321">
        <f>6.34</f>
        <v>6.34</v>
      </c>
      <c r="D19" s="322" t="s">
        <v>73</v>
      </c>
      <c r="E19" s="316"/>
      <c r="F19" s="86"/>
      <c r="G19" s="124"/>
    </row>
    <row r="20" spans="1:7" ht="13.5" thickBot="1">
      <c r="A20" s="138"/>
      <c r="B20" s="315" t="s">
        <v>234</v>
      </c>
      <c r="C20" s="321">
        <f>2*2+9</f>
        <v>13</v>
      </c>
      <c r="D20" s="322" t="s">
        <v>73</v>
      </c>
      <c r="E20" s="316"/>
      <c r="F20" s="86"/>
      <c r="G20" s="124"/>
    </row>
    <row r="21" spans="1:7" ht="15.75" customHeight="1" thickBot="1">
      <c r="A21" s="268" t="s">
        <v>169</v>
      </c>
      <c r="B21" s="278" t="s">
        <v>119</v>
      </c>
      <c r="C21" s="323"/>
      <c r="D21" s="324"/>
      <c r="E21" s="85"/>
      <c r="F21" s="86"/>
      <c r="G21" s="124"/>
    </row>
    <row r="22" spans="1:7" ht="12.75">
      <c r="A22" s="276"/>
      <c r="B22" s="279" t="s">
        <v>107</v>
      </c>
      <c r="C22" s="321">
        <f>(5.9*6.2)*3</f>
        <v>109.74000000000001</v>
      </c>
      <c r="D22" s="322" t="s">
        <v>35</v>
      </c>
      <c r="E22" s="316"/>
      <c r="F22" s="86"/>
      <c r="G22" s="124"/>
    </row>
    <row r="23" spans="1:7" ht="13.5" thickBot="1">
      <c r="A23" s="276"/>
      <c r="B23" s="281" t="s">
        <v>108</v>
      </c>
      <c r="C23" s="321">
        <f>C22</f>
        <v>109.74000000000001</v>
      </c>
      <c r="D23" s="322" t="s">
        <v>35</v>
      </c>
      <c r="E23" s="316"/>
      <c r="F23" s="86"/>
      <c r="G23" s="124"/>
    </row>
    <row r="24" spans="1:7" ht="15.75" customHeight="1" thickBot="1">
      <c r="A24" s="280">
        <v>2.2</v>
      </c>
      <c r="B24" s="282" t="s">
        <v>97</v>
      </c>
      <c r="C24" s="319"/>
      <c r="D24" s="320"/>
      <c r="E24" s="85"/>
      <c r="F24" s="86"/>
      <c r="G24" s="124"/>
    </row>
    <row r="25" spans="1:7" ht="15.75" customHeight="1" thickBot="1">
      <c r="A25" s="283" t="s">
        <v>98</v>
      </c>
      <c r="B25" s="282" t="s">
        <v>99</v>
      </c>
      <c r="C25" s="273"/>
      <c r="D25" s="90"/>
      <c r="E25" s="85"/>
      <c r="F25" s="86"/>
      <c r="G25" s="124"/>
    </row>
    <row r="26" spans="1:7" ht="53.25" thickBot="1">
      <c r="A26" s="284"/>
      <c r="B26" s="285" t="s">
        <v>120</v>
      </c>
      <c r="C26" s="326"/>
      <c r="D26" s="318"/>
      <c r="E26" s="85"/>
      <c r="F26" s="86"/>
      <c r="G26" s="124"/>
    </row>
    <row r="27" spans="1:7" ht="13.5" thickBot="1">
      <c r="A27" s="276"/>
      <c r="B27" s="325" t="s">
        <v>117</v>
      </c>
      <c r="C27" s="321">
        <f>C16</f>
        <v>40.75</v>
      </c>
      <c r="D27" s="322" t="s">
        <v>73</v>
      </c>
      <c r="E27" s="316"/>
      <c r="F27" s="86"/>
      <c r="G27" s="124"/>
    </row>
    <row r="28" spans="1:7" ht="15.75" customHeight="1" thickBot="1">
      <c r="A28" s="268" t="s">
        <v>170</v>
      </c>
      <c r="B28" s="275" t="s">
        <v>100</v>
      </c>
      <c r="C28" s="237"/>
      <c r="D28" s="238"/>
      <c r="E28" s="85"/>
      <c r="F28" s="86"/>
      <c r="G28" s="124"/>
    </row>
    <row r="29" spans="1:7" ht="66">
      <c r="A29" s="276"/>
      <c r="B29" s="286" t="s">
        <v>193</v>
      </c>
      <c r="C29" s="233"/>
      <c r="D29" s="234"/>
      <c r="E29" s="85"/>
      <c r="F29" s="86"/>
      <c r="G29" s="124"/>
    </row>
    <row r="30" spans="1:7" ht="15.75" customHeight="1">
      <c r="A30" s="276"/>
      <c r="B30" s="279" t="s">
        <v>117</v>
      </c>
      <c r="C30" s="239">
        <f>C16+C19</f>
        <v>47.09</v>
      </c>
      <c r="D30" s="322" t="s">
        <v>73</v>
      </c>
      <c r="E30" s="316"/>
      <c r="F30" s="86"/>
      <c r="G30" s="124"/>
    </row>
    <row r="31" spans="1:7" ht="15.75" customHeight="1" thickBot="1">
      <c r="A31" s="276"/>
      <c r="B31" s="281" t="s">
        <v>234</v>
      </c>
      <c r="C31" s="239">
        <f>C20</f>
        <v>13</v>
      </c>
      <c r="D31" s="322" t="s">
        <v>73</v>
      </c>
      <c r="E31" s="316"/>
      <c r="F31" s="86"/>
      <c r="G31" s="124"/>
    </row>
    <row r="32" spans="1:7" ht="15.75" customHeight="1" thickBot="1">
      <c r="A32" s="287" t="s">
        <v>36</v>
      </c>
      <c r="B32" s="274" t="s">
        <v>186</v>
      </c>
      <c r="C32" s="319"/>
      <c r="D32" s="320"/>
      <c r="E32" s="85"/>
      <c r="F32" s="86"/>
      <c r="G32" s="124"/>
    </row>
    <row r="33" spans="1:7" ht="27" thickBot="1">
      <c r="A33" s="288"/>
      <c r="B33" s="289" t="s">
        <v>75</v>
      </c>
      <c r="C33" s="273"/>
      <c r="D33" s="90"/>
      <c r="E33" s="85"/>
      <c r="F33" s="86"/>
      <c r="G33" s="124"/>
    </row>
    <row r="34" spans="1:7" ht="15.75" customHeight="1">
      <c r="A34" s="288"/>
      <c r="B34" s="291" t="s">
        <v>199</v>
      </c>
      <c r="C34" s="326"/>
      <c r="D34" s="318"/>
      <c r="E34" s="85"/>
      <c r="F34" s="86"/>
      <c r="G34" s="124"/>
    </row>
    <row r="35" spans="1:7" ht="15.75" customHeight="1">
      <c r="A35" s="288"/>
      <c r="B35" s="279" t="s">
        <v>107</v>
      </c>
      <c r="C35" s="321">
        <f>C22*0.4/3</f>
        <v>14.632000000000003</v>
      </c>
      <c r="D35" s="322" t="s">
        <v>35</v>
      </c>
      <c r="E35" s="316"/>
      <c r="F35" s="86"/>
      <c r="G35" s="124"/>
    </row>
    <row r="36" spans="1:7" ht="15.75" customHeight="1" thickBot="1">
      <c r="A36" s="288"/>
      <c r="B36" s="281" t="s">
        <v>108</v>
      </c>
      <c r="C36" s="321">
        <f>C35</f>
        <v>14.632000000000003</v>
      </c>
      <c r="D36" s="322" t="s">
        <v>35</v>
      </c>
      <c r="E36" s="316"/>
      <c r="F36" s="86"/>
      <c r="G36" s="124"/>
    </row>
    <row r="37" spans="1:7" ht="15.75" customHeight="1" thickBot="1">
      <c r="A37" s="268">
        <v>2.4</v>
      </c>
      <c r="B37" s="282" t="s">
        <v>187</v>
      </c>
      <c r="C37" s="319"/>
      <c r="D37" s="320"/>
      <c r="E37" s="85"/>
      <c r="F37" s="86"/>
      <c r="G37" s="124"/>
    </row>
    <row r="38" spans="1:7" ht="27" thickBot="1">
      <c r="A38" s="276"/>
      <c r="B38" s="229" t="s">
        <v>93</v>
      </c>
      <c r="C38" s="273"/>
      <c r="D38" s="90"/>
      <c r="E38" s="85"/>
      <c r="F38" s="86"/>
      <c r="G38" s="124"/>
    </row>
    <row r="39" spans="1:7" ht="15.75" customHeight="1">
      <c r="A39" s="276"/>
      <c r="B39" s="292" t="s">
        <v>102</v>
      </c>
      <c r="C39" s="326"/>
      <c r="D39" s="318"/>
      <c r="E39" s="85"/>
      <c r="F39" s="86"/>
      <c r="G39" s="124"/>
    </row>
    <row r="40" spans="1:7" ht="15.75" customHeight="1">
      <c r="A40" s="276"/>
      <c r="B40" s="279" t="s">
        <v>107</v>
      </c>
      <c r="C40" s="321">
        <f>C35/0.4</f>
        <v>36.580000000000005</v>
      </c>
      <c r="D40" s="322" t="s">
        <v>31</v>
      </c>
      <c r="E40" s="316"/>
      <c r="F40" s="86"/>
      <c r="G40" s="124"/>
    </row>
    <row r="41" spans="1:7" ht="15.75" customHeight="1" thickBot="1">
      <c r="A41" s="277"/>
      <c r="B41" s="281" t="s">
        <v>108</v>
      </c>
      <c r="C41" s="321">
        <f>C40</f>
        <v>36.580000000000005</v>
      </c>
      <c r="D41" s="322" t="s">
        <v>31</v>
      </c>
      <c r="E41" s="316"/>
      <c r="F41" s="86"/>
      <c r="G41" s="124"/>
    </row>
    <row r="42" spans="1:7" ht="25.5" thickBot="1">
      <c r="A42" s="339">
        <v>2.5</v>
      </c>
      <c r="B42" s="340" t="s">
        <v>190</v>
      </c>
      <c r="C42" s="319"/>
      <c r="D42" s="320"/>
      <c r="E42" s="85"/>
      <c r="F42" s="86"/>
      <c r="G42" s="124"/>
    </row>
    <row r="43" spans="1:7" ht="39.75" thickBot="1">
      <c r="A43" s="284"/>
      <c r="B43" s="298" t="s">
        <v>200</v>
      </c>
      <c r="C43" s="273"/>
      <c r="D43" s="90"/>
      <c r="E43" s="85"/>
      <c r="F43" s="86"/>
      <c r="G43" s="124"/>
    </row>
    <row r="44" spans="1:7" ht="15.75" customHeight="1">
      <c r="A44" s="276"/>
      <c r="B44" s="341" t="s">
        <v>104</v>
      </c>
      <c r="C44" s="326"/>
      <c r="D44" s="318"/>
      <c r="E44" s="85"/>
      <c r="F44" s="86"/>
      <c r="G44" s="124"/>
    </row>
    <row r="45" spans="1:7" ht="15.75" customHeight="1">
      <c r="A45" s="276"/>
      <c r="B45" s="279" t="s">
        <v>107</v>
      </c>
      <c r="C45" s="337">
        <f>C40*0.2</f>
        <v>7.316000000000002</v>
      </c>
      <c r="D45" s="322" t="s">
        <v>35</v>
      </c>
      <c r="E45" s="316"/>
      <c r="F45" s="86"/>
      <c r="G45" s="124"/>
    </row>
    <row r="46" spans="1:7" ht="15.75" customHeight="1" thickBot="1">
      <c r="A46" s="276"/>
      <c r="B46" s="279" t="s">
        <v>108</v>
      </c>
      <c r="C46" s="337">
        <f>C45</f>
        <v>7.316000000000002</v>
      </c>
      <c r="D46" s="322" t="s">
        <v>35</v>
      </c>
      <c r="E46" s="316"/>
      <c r="F46" s="86"/>
      <c r="G46" s="124"/>
    </row>
    <row r="47" spans="1:7" ht="15.75" customHeight="1" thickBot="1">
      <c r="A47" s="268">
        <v>2.6</v>
      </c>
      <c r="B47" s="338" t="s">
        <v>198</v>
      </c>
      <c r="C47" s="319"/>
      <c r="D47" s="320"/>
      <c r="E47" s="85"/>
      <c r="F47" s="86"/>
      <c r="G47" s="124"/>
    </row>
    <row r="48" spans="1:7" ht="66">
      <c r="A48" s="276"/>
      <c r="B48" s="286" t="s">
        <v>189</v>
      </c>
      <c r="C48" s="233"/>
      <c r="D48" s="234"/>
      <c r="E48" s="85"/>
      <c r="F48" s="86"/>
      <c r="G48" s="124"/>
    </row>
    <row r="49" spans="1:7" ht="15.75" customHeight="1">
      <c r="A49" s="276"/>
      <c r="B49" s="279" t="s">
        <v>107</v>
      </c>
      <c r="C49" s="321">
        <f>(4.2*3+3.8*2)*2.5</f>
        <v>50.50000000000001</v>
      </c>
      <c r="D49" s="322" t="s">
        <v>31</v>
      </c>
      <c r="E49" s="316"/>
      <c r="F49" s="86"/>
      <c r="G49" s="124"/>
    </row>
    <row r="50" spans="1:7" ht="15.75" customHeight="1" thickBot="1">
      <c r="A50" s="276"/>
      <c r="B50" s="281" t="s">
        <v>108</v>
      </c>
      <c r="C50" s="321">
        <f>C49</f>
        <v>50.50000000000001</v>
      </c>
      <c r="D50" s="322" t="s">
        <v>31</v>
      </c>
      <c r="E50" s="316"/>
      <c r="F50" s="86"/>
      <c r="G50" s="124"/>
    </row>
    <row r="51" spans="1:7" ht="15.75" customHeight="1" thickBot="1">
      <c r="A51" s="287" t="s">
        <v>207</v>
      </c>
      <c r="B51" s="342" t="s">
        <v>92</v>
      </c>
      <c r="C51" s="319"/>
      <c r="D51" s="320"/>
      <c r="E51" s="85"/>
      <c r="F51" s="86"/>
      <c r="G51" s="124"/>
    </row>
    <row r="52" spans="1:7" ht="15.75" customHeight="1">
      <c r="A52" s="288"/>
      <c r="B52" s="294" t="s">
        <v>194</v>
      </c>
      <c r="C52" s="326"/>
      <c r="D52" s="318"/>
      <c r="E52" s="85"/>
      <c r="F52" s="86"/>
      <c r="G52" s="124"/>
    </row>
    <row r="53" spans="1:7" ht="15.75" customHeight="1">
      <c r="A53" s="288"/>
      <c r="B53" s="279" t="s">
        <v>107</v>
      </c>
      <c r="C53" s="321">
        <f>(5.9*6.2-4.5*3.8)*2.3</f>
        <v>44.804000000000016</v>
      </c>
      <c r="D53" s="322" t="s">
        <v>35</v>
      </c>
      <c r="E53" s="316"/>
      <c r="F53" s="86"/>
      <c r="G53" s="124"/>
    </row>
    <row r="54" spans="1:7" ht="15.75" customHeight="1" thickBot="1">
      <c r="A54" s="288"/>
      <c r="B54" s="281" t="s">
        <v>108</v>
      </c>
      <c r="C54" s="321">
        <f>C53</f>
        <v>44.804000000000016</v>
      </c>
      <c r="D54" s="322" t="s">
        <v>35</v>
      </c>
      <c r="E54" s="316"/>
      <c r="F54" s="86"/>
      <c r="G54" s="124"/>
    </row>
    <row r="55" spans="1:7" ht="15.75" customHeight="1" thickBot="1">
      <c r="A55" s="287" t="s">
        <v>208</v>
      </c>
      <c r="B55" s="274" t="s">
        <v>74</v>
      </c>
      <c r="C55" s="319"/>
      <c r="D55" s="320"/>
      <c r="E55" s="85"/>
      <c r="F55" s="86"/>
      <c r="G55" s="124"/>
    </row>
    <row r="56" spans="1:7" ht="26.25">
      <c r="A56" s="288"/>
      <c r="B56" s="292" t="s">
        <v>75</v>
      </c>
      <c r="C56" s="273"/>
      <c r="D56" s="90"/>
      <c r="E56" s="85"/>
      <c r="F56" s="86"/>
      <c r="G56" s="124"/>
    </row>
    <row r="57" spans="1:7" ht="15.75" customHeight="1">
      <c r="A57" s="288"/>
      <c r="B57" s="297" t="s">
        <v>103</v>
      </c>
      <c r="C57" s="326"/>
      <c r="D57" s="318"/>
      <c r="E57" s="85"/>
      <c r="F57" s="86"/>
      <c r="G57" s="124"/>
    </row>
    <row r="58" spans="1:7" ht="15.75" customHeight="1">
      <c r="A58" s="288"/>
      <c r="B58" s="279" t="s">
        <v>117</v>
      </c>
      <c r="C58" s="321">
        <f>(4.85*4.15*2+5.7*4+3.7*4*2+37)*0.2</f>
        <v>25.931</v>
      </c>
      <c r="D58" s="322" t="s">
        <v>35</v>
      </c>
      <c r="E58" s="316"/>
      <c r="F58" s="86"/>
      <c r="G58" s="124"/>
    </row>
    <row r="59" spans="1:7" ht="15.75" customHeight="1">
      <c r="A59" s="290"/>
      <c r="B59" s="279" t="s">
        <v>118</v>
      </c>
      <c r="C59" s="321">
        <f>((2.93+3.1+2.95)*3.75+21)*0.2</f>
        <v>10.935000000000002</v>
      </c>
      <c r="D59" s="322" t="s">
        <v>35</v>
      </c>
      <c r="E59" s="316"/>
      <c r="F59" s="86"/>
      <c r="G59" s="124"/>
    </row>
    <row r="60" spans="1:7" ht="15.75" customHeight="1">
      <c r="A60" s="295"/>
      <c r="B60" s="279" t="s">
        <v>234</v>
      </c>
      <c r="C60" s="321">
        <f>((5.9+2.75)*4.15+13)*0.2</f>
        <v>9.779500000000002</v>
      </c>
      <c r="D60" s="322" t="s">
        <v>35</v>
      </c>
      <c r="E60" s="316"/>
      <c r="F60" s="86"/>
      <c r="G60" s="124"/>
    </row>
    <row r="61" spans="1:7" ht="13.5" thickBot="1">
      <c r="A61" s="296"/>
      <c r="B61" s="281" t="s">
        <v>238</v>
      </c>
      <c r="C61" s="321">
        <f>4.9*2*0.2</f>
        <v>1.9600000000000002</v>
      </c>
      <c r="D61" s="322" t="s">
        <v>35</v>
      </c>
      <c r="E61" s="316"/>
      <c r="F61" s="85"/>
      <c r="G61" s="124"/>
    </row>
    <row r="62" spans="1:7" ht="15.75" customHeight="1" thickBot="1">
      <c r="A62" s="268">
        <v>2.9</v>
      </c>
      <c r="B62" s="282" t="s">
        <v>188</v>
      </c>
      <c r="C62" s="319"/>
      <c r="D62" s="320"/>
      <c r="E62" s="85"/>
      <c r="F62" s="86"/>
      <c r="G62" s="124"/>
    </row>
    <row r="63" spans="1:7" ht="39">
      <c r="A63" s="288"/>
      <c r="B63" s="299" t="s">
        <v>201</v>
      </c>
      <c r="C63" s="273"/>
      <c r="D63" s="90"/>
      <c r="E63" s="85"/>
      <c r="F63" s="86"/>
      <c r="G63" s="124"/>
    </row>
    <row r="64" spans="1:7" ht="15.75" customHeight="1">
      <c r="A64" s="288"/>
      <c r="B64" s="297" t="s">
        <v>101</v>
      </c>
      <c r="C64" s="326"/>
      <c r="D64" s="318"/>
      <c r="E64" s="85"/>
      <c r="F64" s="86"/>
      <c r="G64" s="124"/>
    </row>
    <row r="65" spans="1:7" ht="15.75" customHeight="1">
      <c r="A65" s="288"/>
      <c r="B65" s="279" t="s">
        <v>117</v>
      </c>
      <c r="C65" s="321">
        <f>C58/0.2</f>
        <v>129.655</v>
      </c>
      <c r="D65" s="322" t="s">
        <v>31</v>
      </c>
      <c r="E65" s="316"/>
      <c r="F65" s="86"/>
      <c r="G65" s="124"/>
    </row>
    <row r="66" spans="1:7" ht="15.75" customHeight="1">
      <c r="A66" s="288"/>
      <c r="B66" s="279" t="s">
        <v>118</v>
      </c>
      <c r="C66" s="321">
        <f>C59/0.2</f>
        <v>54.67500000000001</v>
      </c>
      <c r="D66" s="322" t="s">
        <v>31</v>
      </c>
      <c r="E66" s="316"/>
      <c r="F66" s="86"/>
      <c r="G66" s="124"/>
    </row>
    <row r="67" spans="1:7" ht="15.75" customHeight="1">
      <c r="A67" s="288"/>
      <c r="B67" s="279" t="s">
        <v>234</v>
      </c>
      <c r="C67" s="321">
        <f>C60/0.2</f>
        <v>48.89750000000001</v>
      </c>
      <c r="D67" s="322" t="s">
        <v>31</v>
      </c>
      <c r="E67" s="316"/>
      <c r="F67" s="86"/>
      <c r="G67" s="124"/>
    </row>
    <row r="68" spans="1:7" ht="13.5" thickBot="1">
      <c r="A68" s="288"/>
      <c r="B68" s="279" t="s">
        <v>238</v>
      </c>
      <c r="C68" s="321">
        <f>C61/0.2</f>
        <v>9.8</v>
      </c>
      <c r="D68" s="322" t="s">
        <v>31</v>
      </c>
      <c r="E68" s="316"/>
      <c r="F68" s="85"/>
      <c r="G68" s="124"/>
    </row>
    <row r="69" spans="1:7" ht="13.5" thickBot="1">
      <c r="A69" s="301">
        <v>2.1</v>
      </c>
      <c r="B69" s="300" t="s">
        <v>192</v>
      </c>
      <c r="C69" s="327"/>
      <c r="D69" s="320"/>
      <c r="E69" s="85"/>
      <c r="F69" s="86"/>
      <c r="G69" s="124"/>
    </row>
    <row r="70" spans="1:7" ht="39">
      <c r="A70" s="136"/>
      <c r="B70" s="88" t="s">
        <v>37</v>
      </c>
      <c r="C70" s="89"/>
      <c r="D70" s="90"/>
      <c r="E70" s="85"/>
      <c r="F70" s="86"/>
      <c r="G70" s="124"/>
    </row>
    <row r="71" spans="1:7" ht="15.75" customHeight="1">
      <c r="A71" s="136"/>
      <c r="B71" s="87" t="s">
        <v>105</v>
      </c>
      <c r="C71" s="317"/>
      <c r="D71" s="318"/>
      <c r="E71" s="85"/>
      <c r="F71" s="86"/>
      <c r="G71" s="124"/>
    </row>
    <row r="72" spans="1:7" ht="15.75" customHeight="1">
      <c r="A72" s="136"/>
      <c r="B72" s="314" t="s">
        <v>107</v>
      </c>
      <c r="C72" s="321">
        <f>(2.65*4.15+1.95*2.75)*0.2</f>
        <v>3.2720000000000002</v>
      </c>
      <c r="D72" s="322" t="s">
        <v>35</v>
      </c>
      <c r="E72" s="316"/>
      <c r="F72" s="86"/>
      <c r="G72" s="124"/>
    </row>
    <row r="73" spans="1:7" ht="15.75" customHeight="1" thickBot="1">
      <c r="A73" s="137"/>
      <c r="B73" s="315" t="s">
        <v>108</v>
      </c>
      <c r="C73" s="321">
        <f>C72</f>
        <v>3.2720000000000002</v>
      </c>
      <c r="D73" s="322" t="s">
        <v>35</v>
      </c>
      <c r="E73" s="316"/>
      <c r="F73" s="86"/>
      <c r="G73" s="124"/>
    </row>
    <row r="74" spans="1:7" ht="15.75" customHeight="1" thickBot="1">
      <c r="A74" s="302">
        <v>2.11</v>
      </c>
      <c r="B74" s="282" t="s">
        <v>76</v>
      </c>
      <c r="C74" s="319"/>
      <c r="D74" s="320"/>
      <c r="E74" s="85"/>
      <c r="F74" s="86"/>
      <c r="G74" s="124"/>
    </row>
    <row r="75" spans="1:7" ht="52.5">
      <c r="A75" s="284"/>
      <c r="B75" s="286" t="s">
        <v>210</v>
      </c>
      <c r="C75" s="273"/>
      <c r="D75" s="90"/>
      <c r="E75" s="85"/>
      <c r="F75" s="86"/>
      <c r="G75" s="124"/>
    </row>
    <row r="76" spans="1:7" ht="12.75">
      <c r="A76" s="276"/>
      <c r="B76" s="303" t="s">
        <v>195</v>
      </c>
      <c r="C76" s="326"/>
      <c r="D76" s="318"/>
      <c r="E76" s="85"/>
      <c r="F76" s="86"/>
      <c r="G76" s="124"/>
    </row>
    <row r="77" spans="1:7" ht="15.75" customHeight="1">
      <c r="A77" s="276"/>
      <c r="B77" s="304" t="s">
        <v>77</v>
      </c>
      <c r="C77" s="321">
        <f>C16*0.3*0.4</f>
        <v>4.890000000000001</v>
      </c>
      <c r="D77" s="322" t="s">
        <v>35</v>
      </c>
      <c r="E77" s="316"/>
      <c r="F77" s="86"/>
      <c r="G77" s="124"/>
    </row>
    <row r="78" spans="1:7" ht="12.75">
      <c r="A78" s="276"/>
      <c r="B78" s="279" t="s">
        <v>238</v>
      </c>
      <c r="C78" s="321">
        <f>C17*0.3*0.4</f>
        <v>1.752</v>
      </c>
      <c r="D78" s="322" t="s">
        <v>35</v>
      </c>
      <c r="E78" s="316"/>
      <c r="F78" s="85"/>
      <c r="G78" s="124"/>
    </row>
    <row r="79" spans="1:7" ht="15.75" customHeight="1">
      <c r="A79" s="276"/>
      <c r="B79" s="303" t="s">
        <v>196</v>
      </c>
      <c r="C79" s="323"/>
      <c r="D79" s="247"/>
      <c r="E79" s="85"/>
      <c r="F79" s="86"/>
      <c r="G79" s="124"/>
    </row>
    <row r="80" spans="1:7" ht="15.75" customHeight="1">
      <c r="A80" s="276"/>
      <c r="B80" s="279" t="s">
        <v>107</v>
      </c>
      <c r="C80" s="321">
        <f>(4.2*C753+3.8*3)*0.3*0.3</f>
        <v>1.0259999999999998</v>
      </c>
      <c r="D80" s="322" t="s">
        <v>35</v>
      </c>
      <c r="E80" s="316"/>
      <c r="F80" s="86"/>
      <c r="G80" s="124"/>
    </row>
    <row r="81" spans="1:7" ht="15.75" customHeight="1" thickBot="1">
      <c r="A81" s="276"/>
      <c r="B81" s="281" t="s">
        <v>108</v>
      </c>
      <c r="C81" s="321">
        <f>C80</f>
        <v>1.0259999999999998</v>
      </c>
      <c r="D81" s="322" t="s">
        <v>35</v>
      </c>
      <c r="E81" s="316"/>
      <c r="F81" s="86"/>
      <c r="G81" s="124"/>
    </row>
    <row r="82" spans="1:7" ht="13.5" thickBot="1">
      <c r="A82" s="301">
        <v>2.12</v>
      </c>
      <c r="B82" s="269" t="s">
        <v>71</v>
      </c>
      <c r="C82" s="237"/>
      <c r="D82" s="238"/>
      <c r="E82" s="85"/>
      <c r="F82" s="86"/>
      <c r="G82" s="124"/>
    </row>
    <row r="83" spans="1:7" ht="52.5">
      <c r="A83" s="276"/>
      <c r="B83" s="286" t="s">
        <v>229</v>
      </c>
      <c r="C83" s="225"/>
      <c r="D83" s="84"/>
      <c r="E83" s="85"/>
      <c r="F83" s="86"/>
      <c r="G83" s="124"/>
    </row>
    <row r="84" spans="1:7" ht="12.75">
      <c r="A84" s="276"/>
      <c r="B84" s="303" t="s">
        <v>197</v>
      </c>
      <c r="C84" s="326"/>
      <c r="D84" s="318"/>
      <c r="E84" s="85"/>
      <c r="F84" s="86"/>
      <c r="G84" s="124"/>
    </row>
    <row r="85" spans="1:7" ht="15.75" customHeight="1">
      <c r="A85" s="276"/>
      <c r="B85" s="279" t="s">
        <v>78</v>
      </c>
      <c r="C85" s="239">
        <f>(1.4*17+1.9*3)*0.15*0.3</f>
        <v>1.3274999999999997</v>
      </c>
      <c r="D85" s="240" t="s">
        <v>35</v>
      </c>
      <c r="E85" s="316"/>
      <c r="F85" s="86"/>
      <c r="G85" s="124"/>
    </row>
    <row r="86" spans="1:7" ht="15.75" customHeight="1">
      <c r="A86" s="276"/>
      <c r="B86" s="279" t="s">
        <v>94</v>
      </c>
      <c r="C86" s="239">
        <f>(1.4*3+1.4*5)*0.3*0.15</f>
        <v>0.504</v>
      </c>
      <c r="D86" s="240" t="s">
        <v>35</v>
      </c>
      <c r="E86" s="316"/>
      <c r="F86" s="86"/>
      <c r="G86" s="124"/>
    </row>
    <row r="87" spans="1:7" ht="15.75" customHeight="1">
      <c r="A87" s="276"/>
      <c r="B87" s="279" t="s">
        <v>235</v>
      </c>
      <c r="C87" s="239">
        <f>(1.4*2+1.4*5)*0.3*0.15</f>
        <v>0.441</v>
      </c>
      <c r="D87" s="240" t="s">
        <v>35</v>
      </c>
      <c r="E87" s="316"/>
      <c r="F87" s="86"/>
      <c r="G87" s="124"/>
    </row>
    <row r="88" spans="1:7" ht="15.75" customHeight="1">
      <c r="A88" s="276"/>
      <c r="B88" s="279" t="s">
        <v>107</v>
      </c>
      <c r="C88" s="239">
        <f>(3.5*2+4.2*2+1.65*2)*0.3*0.15</f>
        <v>0.8414999999999999</v>
      </c>
      <c r="D88" s="240" t="s">
        <v>35</v>
      </c>
      <c r="E88" s="316"/>
      <c r="F88" s="86"/>
      <c r="G88" s="124"/>
    </row>
    <row r="89" spans="1:7" ht="15.75" customHeight="1" thickBot="1">
      <c r="A89" s="276"/>
      <c r="B89" s="281" t="s">
        <v>108</v>
      </c>
      <c r="C89" s="239">
        <f>C88</f>
        <v>0.8414999999999999</v>
      </c>
      <c r="D89" s="240" t="s">
        <v>35</v>
      </c>
      <c r="E89" s="316"/>
      <c r="F89" s="86"/>
      <c r="G89" s="124"/>
    </row>
    <row r="90" spans="1:7" ht="14.25" thickBot="1">
      <c r="A90" s="301">
        <v>2.13</v>
      </c>
      <c r="B90" s="305" t="s">
        <v>239</v>
      </c>
      <c r="C90" s="328"/>
      <c r="D90" s="329"/>
      <c r="E90" s="46"/>
      <c r="F90" s="86"/>
      <c r="G90" s="124"/>
    </row>
    <row r="91" spans="1:7" ht="39">
      <c r="A91" s="141"/>
      <c r="B91" s="299" t="s">
        <v>37</v>
      </c>
      <c r="C91" s="309"/>
      <c r="D91" s="310"/>
      <c r="E91" s="46"/>
      <c r="F91" s="86"/>
      <c r="G91" s="124"/>
    </row>
    <row r="92" spans="1:7" ht="12.75">
      <c r="A92" s="141"/>
      <c r="B92" s="279" t="s">
        <v>107</v>
      </c>
      <c r="C92" s="321">
        <f>(6.4*2+5.9*2)*0.3*0.34</f>
        <v>2.5092000000000003</v>
      </c>
      <c r="D92" s="322" t="s">
        <v>35</v>
      </c>
      <c r="E92" s="330"/>
      <c r="F92" s="86"/>
      <c r="G92" s="124"/>
    </row>
    <row r="93" spans="1:7" ht="12.75">
      <c r="A93" s="143"/>
      <c r="B93" s="279" t="s">
        <v>108</v>
      </c>
      <c r="C93" s="321">
        <f>C92</f>
        <v>2.5092000000000003</v>
      </c>
      <c r="D93" s="322" t="s">
        <v>35</v>
      </c>
      <c r="E93" s="330"/>
      <c r="F93" s="86"/>
      <c r="G93" s="124"/>
    </row>
    <row r="94" spans="1:7" ht="13.5" customHeight="1" thickBot="1">
      <c r="A94" s="98">
        <v>2.14</v>
      </c>
      <c r="B94" s="306" t="s">
        <v>240</v>
      </c>
      <c r="C94" s="331"/>
      <c r="D94" s="332"/>
      <c r="E94" s="46"/>
      <c r="F94" s="86"/>
      <c r="G94" s="124"/>
    </row>
    <row r="95" spans="1:7" ht="52.5">
      <c r="A95" s="140"/>
      <c r="B95" s="299" t="s">
        <v>241</v>
      </c>
      <c r="C95" s="100"/>
      <c r="D95" s="72"/>
      <c r="E95" s="46"/>
      <c r="F95" s="86"/>
      <c r="G95" s="124"/>
    </row>
    <row r="96" spans="1:7" ht="12.75">
      <c r="A96" s="141"/>
      <c r="B96" s="297" t="s">
        <v>242</v>
      </c>
      <c r="C96" s="334"/>
      <c r="D96" s="335"/>
      <c r="E96" s="46"/>
      <c r="F96" s="86"/>
      <c r="G96" s="124"/>
    </row>
    <row r="97" spans="1:7" ht="12.75">
      <c r="A97" s="141"/>
      <c r="B97" s="279" t="s">
        <v>107</v>
      </c>
      <c r="C97" s="321">
        <f>5.9*6.4*0.16</f>
        <v>6.041600000000001</v>
      </c>
      <c r="D97" s="322" t="s">
        <v>35</v>
      </c>
      <c r="E97" s="330"/>
      <c r="F97" s="86"/>
      <c r="G97" s="124"/>
    </row>
    <row r="98" spans="1:7" ht="13.5" thickBot="1">
      <c r="A98" s="142"/>
      <c r="B98" s="281" t="s">
        <v>108</v>
      </c>
      <c r="C98" s="321">
        <f>C97</f>
        <v>6.041600000000001</v>
      </c>
      <c r="D98" s="322" t="s">
        <v>35</v>
      </c>
      <c r="E98" s="333"/>
      <c r="F98" s="86"/>
      <c r="G98" s="124"/>
    </row>
    <row r="99" spans="1:7" ht="14.25" thickBot="1">
      <c r="A99" s="307"/>
      <c r="B99" s="312" t="s">
        <v>164</v>
      </c>
      <c r="C99" s="336"/>
      <c r="D99" s="336"/>
      <c r="E99" s="313"/>
      <c r="F99" s="308"/>
      <c r="G99" s="33"/>
    </row>
    <row r="100" spans="1:7" ht="14.25" thickBot="1">
      <c r="A100" s="48"/>
      <c r="B100" s="255" t="s">
        <v>29</v>
      </c>
      <c r="C100" s="256"/>
      <c r="D100" s="256"/>
      <c r="E100" s="257"/>
      <c r="F100" s="32"/>
      <c r="G100" s="33"/>
    </row>
    <row r="101" spans="1:7" ht="13.5">
      <c r="A101" s="48"/>
      <c r="B101" s="49"/>
      <c r="C101" s="29"/>
      <c r="D101" s="30"/>
      <c r="E101" s="31"/>
      <c r="F101" s="32"/>
      <c r="G101" s="33"/>
    </row>
    <row r="102" spans="1:7" ht="13.5">
      <c r="A102" s="48"/>
      <c r="B102" s="49"/>
      <c r="C102" s="29"/>
      <c r="D102" s="30"/>
      <c r="E102" s="31"/>
      <c r="F102" s="32"/>
      <c r="G102" s="33"/>
    </row>
    <row r="103" spans="1:7" ht="12.75">
      <c r="A103" s="81"/>
      <c r="B103" s="34"/>
      <c r="C103" s="29"/>
      <c r="D103" s="30"/>
      <c r="E103" s="31"/>
      <c r="F103" s="32"/>
      <c r="G103" s="33"/>
    </row>
    <row r="104" spans="1:7" ht="12.75">
      <c r="A104" s="81"/>
      <c r="B104" s="34"/>
      <c r="C104" s="29"/>
      <c r="D104" s="30"/>
      <c r="E104" s="31"/>
      <c r="F104" s="32"/>
      <c r="G104" s="33"/>
    </row>
    <row r="105" spans="1:7" ht="12.75">
      <c r="A105" s="81"/>
      <c r="B105" s="34"/>
      <c r="C105" s="29"/>
      <c r="D105" s="30"/>
      <c r="E105" s="31"/>
      <c r="F105" s="32"/>
      <c r="G105" s="33"/>
    </row>
    <row r="106" spans="1:7" ht="12.75">
      <c r="A106" s="81"/>
      <c r="B106" s="34"/>
      <c r="C106" s="29"/>
      <c r="D106" s="30"/>
      <c r="E106" s="31"/>
      <c r="F106" s="32"/>
      <c r="G106" s="33"/>
    </row>
    <row r="107" spans="1:7" ht="12.75">
      <c r="A107" s="81"/>
      <c r="B107" s="34"/>
      <c r="C107" s="29"/>
      <c r="D107" s="30"/>
      <c r="E107" s="31"/>
      <c r="F107" s="32"/>
      <c r="G107" s="33"/>
    </row>
    <row r="108" spans="1:7" ht="12.75">
      <c r="A108" s="81"/>
      <c r="B108" s="34"/>
      <c r="C108" s="29"/>
      <c r="D108" s="30"/>
      <c r="E108" s="31"/>
      <c r="F108" s="32"/>
      <c r="G108" s="33"/>
    </row>
    <row r="109" spans="1:7" ht="12.75">
      <c r="A109" s="81"/>
      <c r="B109" s="34"/>
      <c r="C109" s="29"/>
      <c r="D109" s="30"/>
      <c r="E109" s="31"/>
      <c r="F109" s="32"/>
      <c r="G109" s="33"/>
    </row>
    <row r="110" spans="1:7" ht="12.75">
      <c r="A110" s="81"/>
      <c r="B110" s="34"/>
      <c r="C110" s="29"/>
      <c r="D110" s="30"/>
      <c r="E110" s="31"/>
      <c r="F110" s="32"/>
      <c r="G110" s="33"/>
    </row>
    <row r="111" spans="1:7" ht="12.75">
      <c r="A111" s="81"/>
      <c r="B111" s="34"/>
      <c r="C111" s="29"/>
      <c r="D111" s="30"/>
      <c r="E111" s="31"/>
      <c r="F111" s="32"/>
      <c r="G111" s="33"/>
    </row>
    <row r="112" spans="1:7" ht="12.75">
      <c r="A112" s="81"/>
      <c r="B112" s="34"/>
      <c r="C112" s="29"/>
      <c r="D112" s="30"/>
      <c r="E112" s="31"/>
      <c r="F112" s="32"/>
      <c r="G112" s="33"/>
    </row>
    <row r="113" spans="1:7" ht="12.75">
      <c r="A113" s="81"/>
      <c r="B113" s="34"/>
      <c r="C113" s="29"/>
      <c r="D113" s="30"/>
      <c r="E113" s="31"/>
      <c r="F113" s="32"/>
      <c r="G113" s="33"/>
    </row>
    <row r="114" spans="1:6" ht="12.75">
      <c r="A114" s="81"/>
      <c r="B114" s="34"/>
      <c r="C114" s="29"/>
      <c r="D114" s="30"/>
      <c r="E114" s="31"/>
      <c r="F114" s="32"/>
    </row>
    <row r="115" spans="1:6" ht="12.75">
      <c r="A115" s="81"/>
      <c r="B115" s="34"/>
      <c r="C115" s="29"/>
      <c r="D115" s="30"/>
      <c r="E115" s="31"/>
      <c r="F115" s="32"/>
    </row>
    <row r="116" spans="1:4" ht="12.75">
      <c r="A116" s="82"/>
      <c r="B116" s="22"/>
      <c r="D116" s="30"/>
    </row>
    <row r="117" spans="1:4" ht="12.75">
      <c r="A117" s="82"/>
      <c r="B117" s="22"/>
      <c r="D117" s="30"/>
    </row>
    <row r="118" spans="1:4" ht="12.75">
      <c r="A118" s="82"/>
      <c r="B118" s="22"/>
      <c r="D118" s="30"/>
    </row>
  </sheetData>
  <sheetProtection selectLockedCells="1" selectUnlockedCells="1"/>
  <mergeCells count="31">
    <mergeCell ref="B100:E100"/>
    <mergeCell ref="B99:E99"/>
    <mergeCell ref="A10:A12"/>
    <mergeCell ref="B10:B12"/>
    <mergeCell ref="C10:C12"/>
    <mergeCell ref="D10:D12"/>
    <mergeCell ref="E10:E12"/>
    <mergeCell ref="A91:A93"/>
    <mergeCell ref="A22:A23"/>
    <mergeCell ref="A43:A46"/>
    <mergeCell ref="A1:F1"/>
    <mergeCell ref="B4:B5"/>
    <mergeCell ref="A8:A9"/>
    <mergeCell ref="B8:B9"/>
    <mergeCell ref="C8:C9"/>
    <mergeCell ref="F10:F12"/>
    <mergeCell ref="D8:D9"/>
    <mergeCell ref="A95:A98"/>
    <mergeCell ref="A63:A68"/>
    <mergeCell ref="A83:A89"/>
    <mergeCell ref="A16:A17"/>
    <mergeCell ref="A75:A81"/>
    <mergeCell ref="A70:A73"/>
    <mergeCell ref="A29:A31"/>
    <mergeCell ref="A33:A36"/>
    <mergeCell ref="A52:A54"/>
    <mergeCell ref="A38:A41"/>
    <mergeCell ref="A26:A27"/>
    <mergeCell ref="A19:A20"/>
    <mergeCell ref="A48:A50"/>
    <mergeCell ref="A56:A59"/>
  </mergeCells>
  <printOptions/>
  <pageMargins left="0.39375" right="0.19652777777777777" top="0.39375" bottom="0.5902777777777778"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15"/>
  <sheetViews>
    <sheetView showZeros="0" view="pageBreakPreview" zoomScaleSheetLayoutView="100" zoomScalePageLayoutView="0" workbookViewId="0" topLeftCell="A1">
      <selection activeCell="C16" sqref="C16:F17"/>
    </sheetView>
  </sheetViews>
  <sheetFormatPr defaultColWidth="9.28125" defaultRowHeight="12.75"/>
  <cols>
    <col min="1" max="1" width="7.28125" style="2" customWidth="1"/>
    <col min="2" max="2" width="49.28125" style="2" customWidth="1"/>
    <col min="3" max="3" width="8.421875" style="23" customWidth="1"/>
    <col min="4" max="4" width="5.7109375" style="24" customWidth="1"/>
    <col min="5" max="5" width="11.421875" style="3" customWidth="1"/>
    <col min="6" max="6" width="14.00390625" style="3" customWidth="1"/>
    <col min="7" max="7" width="14.00390625" style="4" bestFit="1" customWidth="1"/>
    <col min="8" max="16384" width="9.28125" style="4" customWidth="1"/>
  </cols>
  <sheetData>
    <row r="1" spans="1:6" ht="14.25" thickBot="1">
      <c r="A1" s="176" t="s">
        <v>67</v>
      </c>
      <c r="B1" s="177"/>
      <c r="C1" s="177"/>
      <c r="D1" s="177"/>
      <c r="E1" s="177"/>
      <c r="F1" s="178"/>
    </row>
    <row r="2" spans="1:6" ht="15">
      <c r="A2" s="25"/>
      <c r="B2" s="9"/>
      <c r="C2" s="9"/>
      <c r="D2" s="9"/>
      <c r="E2" s="9"/>
      <c r="F2" s="9"/>
    </row>
    <row r="3" spans="1:6" ht="15.75" thickBot="1">
      <c r="A3" s="25"/>
      <c r="B3" s="9"/>
      <c r="C3" s="9"/>
      <c r="D3" s="9"/>
      <c r="E3" s="9"/>
      <c r="F3" s="9"/>
    </row>
    <row r="4" spans="1:6" ht="12.75" customHeight="1">
      <c r="A4" s="10"/>
      <c r="B4" s="160" t="s">
        <v>230</v>
      </c>
      <c r="C4" s="11"/>
      <c r="D4" s="4"/>
      <c r="E4" s="4"/>
      <c r="F4" s="4"/>
    </row>
    <row r="5" spans="1:6" ht="12.75" customHeight="1" thickBot="1">
      <c r="A5" s="10"/>
      <c r="B5" s="161"/>
      <c r="C5" s="13"/>
      <c r="D5" s="4"/>
      <c r="E5" s="4"/>
      <c r="F5" s="4"/>
    </row>
    <row r="6" spans="1:6" ht="14.25" thickBot="1">
      <c r="A6" s="11"/>
      <c r="B6" s="162" t="s">
        <v>38</v>
      </c>
      <c r="C6" s="26"/>
      <c r="D6" s="15"/>
      <c r="E6" s="15"/>
      <c r="F6" s="15"/>
    </row>
    <row r="7" spans="1:6" ht="14.25" thickBot="1">
      <c r="A7" s="11"/>
      <c r="B7" s="11"/>
      <c r="C7" s="27"/>
      <c r="D7" s="15"/>
      <c r="E7" s="15"/>
      <c r="F7" s="15"/>
    </row>
    <row r="8" spans="1:6" ht="13.5">
      <c r="A8" s="180" t="s">
        <v>14</v>
      </c>
      <c r="B8" s="180" t="s">
        <v>15</v>
      </c>
      <c r="C8" s="184" t="s">
        <v>16</v>
      </c>
      <c r="D8" s="180" t="s">
        <v>17</v>
      </c>
      <c r="E8" s="187" t="s">
        <v>18</v>
      </c>
      <c r="F8" s="187" t="s">
        <v>19</v>
      </c>
    </row>
    <row r="9" spans="1:6" ht="14.25" thickBot="1">
      <c r="A9" s="181"/>
      <c r="B9" s="181"/>
      <c r="C9" s="185"/>
      <c r="D9" s="181"/>
      <c r="E9" s="188" t="s">
        <v>329</v>
      </c>
      <c r="F9" s="188" t="s">
        <v>329</v>
      </c>
    </row>
    <row r="10" spans="1:6" ht="12.75" customHeight="1">
      <c r="A10" s="345">
        <v>3</v>
      </c>
      <c r="B10" s="350" t="s">
        <v>7</v>
      </c>
      <c r="C10" s="348"/>
      <c r="D10" s="343"/>
      <c r="E10" s="344"/>
      <c r="F10" s="344"/>
    </row>
    <row r="11" spans="1:6" ht="13.5">
      <c r="A11" s="346"/>
      <c r="B11" s="351"/>
      <c r="C11" s="349"/>
      <c r="D11" s="156"/>
      <c r="E11" s="154"/>
      <c r="F11" s="154"/>
    </row>
    <row r="12" spans="1:6" ht="14.25" thickBot="1">
      <c r="A12" s="347"/>
      <c r="B12" s="352"/>
      <c r="C12" s="349"/>
      <c r="D12" s="156"/>
      <c r="E12" s="154"/>
      <c r="F12" s="154"/>
    </row>
    <row r="13" spans="1:7" ht="15.75" customHeight="1" thickBot="1">
      <c r="A13" s="353">
        <v>3.1</v>
      </c>
      <c r="B13" s="269" t="s">
        <v>79</v>
      </c>
      <c r="C13" s="354"/>
      <c r="D13" s="45"/>
      <c r="E13" s="46"/>
      <c r="F13" s="46">
        <f>C13*E13</f>
        <v>0</v>
      </c>
      <c r="G13" s="53"/>
    </row>
    <row r="14" spans="1:7" ht="81.75" customHeight="1" thickBot="1">
      <c r="A14" s="356"/>
      <c r="B14" s="355" t="s">
        <v>39</v>
      </c>
      <c r="C14" s="354"/>
      <c r="D14" s="45"/>
      <c r="E14" s="46"/>
      <c r="F14" s="46">
        <f>C14*E14</f>
        <v>0</v>
      </c>
      <c r="G14" s="53"/>
    </row>
    <row r="15" spans="1:7" ht="16.5" customHeight="1" thickBot="1">
      <c r="A15" s="353" t="s">
        <v>211</v>
      </c>
      <c r="B15" s="359" t="s">
        <v>106</v>
      </c>
      <c r="C15" s="309"/>
      <c r="D15" s="310"/>
      <c r="E15" s="311"/>
      <c r="F15" s="311"/>
      <c r="G15" s="53"/>
    </row>
    <row r="16" spans="1:7" ht="16.5" customHeight="1">
      <c r="A16" s="357"/>
      <c r="B16" s="279" t="s">
        <v>107</v>
      </c>
      <c r="C16" s="321">
        <f>(1.7*2)*3.05</f>
        <v>10.37</v>
      </c>
      <c r="D16" s="322" t="s">
        <v>31</v>
      </c>
      <c r="E16" s="241"/>
      <c r="F16" s="241"/>
      <c r="G16" s="125"/>
    </row>
    <row r="17" spans="1:7" ht="16.5" customHeight="1" thickBot="1">
      <c r="A17" s="360"/>
      <c r="B17" s="281" t="s">
        <v>108</v>
      </c>
      <c r="C17" s="321">
        <f>C16</f>
        <v>10.37</v>
      </c>
      <c r="D17" s="322" t="s">
        <v>31</v>
      </c>
      <c r="E17" s="241"/>
      <c r="F17" s="241"/>
      <c r="G17" s="125"/>
    </row>
    <row r="18" spans="1:7" ht="16.5" customHeight="1" thickBot="1">
      <c r="A18" s="361" t="s">
        <v>212</v>
      </c>
      <c r="B18" s="359" t="s">
        <v>40</v>
      </c>
      <c r="C18" s="446"/>
      <c r="D18" s="447"/>
      <c r="E18" s="448"/>
      <c r="F18" s="448"/>
      <c r="G18" s="125"/>
    </row>
    <row r="19" spans="1:7" ht="16.5" customHeight="1">
      <c r="A19" s="357"/>
      <c r="B19" s="457" t="s">
        <v>107</v>
      </c>
      <c r="C19" s="321">
        <f>(4.2+4.2+3.5+1.7+1.6)*3.45</f>
        <v>52.44</v>
      </c>
      <c r="D19" s="322" t="s">
        <v>31</v>
      </c>
      <c r="E19" s="241"/>
      <c r="F19" s="241"/>
      <c r="G19" s="125"/>
    </row>
    <row r="20" spans="1:7" ht="16.5" customHeight="1" thickBot="1">
      <c r="A20" s="360"/>
      <c r="B20" s="458" t="s">
        <v>108</v>
      </c>
      <c r="C20" s="321">
        <f>C19</f>
        <v>52.44</v>
      </c>
      <c r="D20" s="322" t="s">
        <v>31</v>
      </c>
      <c r="E20" s="241"/>
      <c r="F20" s="241"/>
      <c r="G20" s="125"/>
    </row>
    <row r="21" spans="1:7" ht="19.5" thickBot="1">
      <c r="A21" s="361" t="s">
        <v>213</v>
      </c>
      <c r="B21" s="474" t="s">
        <v>110</v>
      </c>
      <c r="C21" s="321"/>
      <c r="D21" s="322"/>
      <c r="E21" s="241"/>
      <c r="F21" s="241"/>
      <c r="G21" s="125"/>
    </row>
    <row r="22" spans="1:7" ht="18.75">
      <c r="A22" s="362"/>
      <c r="B22" s="475" t="s">
        <v>114</v>
      </c>
      <c r="C22" s="321">
        <f>(5.15*4+4.45*3)*0.2+(9.55+14+4.3*4)*4.2</f>
        <v>177.94</v>
      </c>
      <c r="D22" s="322" t="s">
        <v>31</v>
      </c>
      <c r="E22" s="241"/>
      <c r="F22" s="241"/>
      <c r="G22" s="125"/>
    </row>
    <row r="23" spans="1:7" ht="18.75">
      <c r="A23" s="362"/>
      <c r="B23" s="475" t="s">
        <v>115</v>
      </c>
      <c r="C23" s="321">
        <f>(10*2+4.05*4)*1.3</f>
        <v>47.06</v>
      </c>
      <c r="D23" s="322" t="s">
        <v>31</v>
      </c>
      <c r="E23" s="241"/>
      <c r="F23" s="241"/>
      <c r="G23" s="125"/>
    </row>
    <row r="24" spans="1:7" ht="18.75">
      <c r="A24" s="362"/>
      <c r="B24" s="475" t="s">
        <v>236</v>
      </c>
      <c r="C24" s="321">
        <f>(9.25*2+4.45*3)*2.2</f>
        <v>70.07000000000001</v>
      </c>
      <c r="D24" s="322" t="s">
        <v>31</v>
      </c>
      <c r="E24" s="241"/>
      <c r="F24" s="241"/>
      <c r="G24" s="125"/>
    </row>
    <row r="25" spans="1:7" ht="18.75">
      <c r="A25" s="362"/>
      <c r="B25" s="457" t="s">
        <v>107</v>
      </c>
      <c r="C25" s="321">
        <f>(4.2+4.2+3.5+3.5+1.7+1.6)*2.64</f>
        <v>49.36800000000001</v>
      </c>
      <c r="D25" s="322" t="s">
        <v>31</v>
      </c>
      <c r="E25" s="241"/>
      <c r="F25" s="241"/>
      <c r="G25" s="125"/>
    </row>
    <row r="26" spans="1:7" ht="19.5" thickBot="1">
      <c r="A26" s="362"/>
      <c r="B26" s="458" t="s">
        <v>108</v>
      </c>
      <c r="C26" s="321">
        <f>C25</f>
        <v>49.36800000000001</v>
      </c>
      <c r="D26" s="322" t="s">
        <v>31</v>
      </c>
      <c r="E26" s="241"/>
      <c r="F26" s="241"/>
      <c r="G26" s="125"/>
    </row>
    <row r="27" spans="1:7" ht="19.5" thickBot="1">
      <c r="A27" s="361" t="s">
        <v>214</v>
      </c>
      <c r="B27" s="359" t="s">
        <v>111</v>
      </c>
      <c r="C27" s="446"/>
      <c r="D27" s="447"/>
      <c r="E27" s="448">
        <v>0</v>
      </c>
      <c r="F27" s="448"/>
      <c r="G27" s="125"/>
    </row>
    <row r="28" spans="1:7" ht="18.75">
      <c r="A28" s="364"/>
      <c r="B28" s="363" t="s">
        <v>116</v>
      </c>
      <c r="C28" s="321">
        <f>3+7.5</f>
        <v>10.5</v>
      </c>
      <c r="D28" s="322" t="s">
        <v>73</v>
      </c>
      <c r="E28" s="241"/>
      <c r="F28" s="241"/>
      <c r="G28" s="125"/>
    </row>
    <row r="29" spans="1:7" ht="18.75">
      <c r="A29" s="364"/>
      <c r="B29" s="363" t="s">
        <v>115</v>
      </c>
      <c r="C29" s="321">
        <f>2.7*2+9.6</f>
        <v>15</v>
      </c>
      <c r="D29" s="322" t="s">
        <v>73</v>
      </c>
      <c r="E29" s="241"/>
      <c r="F29" s="241"/>
      <c r="G29" s="125"/>
    </row>
    <row r="30" spans="1:7" ht="19.5" thickBot="1">
      <c r="A30" s="364"/>
      <c r="B30" s="365" t="s">
        <v>236</v>
      </c>
      <c r="C30" s="321">
        <f>2*2+9</f>
        <v>13</v>
      </c>
      <c r="D30" s="322" t="s">
        <v>73</v>
      </c>
      <c r="E30" s="241"/>
      <c r="F30" s="241"/>
      <c r="G30" s="125"/>
    </row>
    <row r="31" spans="1:7" ht="19.5" thickBot="1">
      <c r="A31" s="353">
        <v>3.2</v>
      </c>
      <c r="B31" s="269" t="s">
        <v>41</v>
      </c>
      <c r="C31" s="444"/>
      <c r="D31" s="436"/>
      <c r="E31" s="438"/>
      <c r="F31" s="438"/>
      <c r="G31" s="125"/>
    </row>
    <row r="32" spans="1:7" ht="19.5" thickBot="1">
      <c r="A32" s="353" t="s">
        <v>171</v>
      </c>
      <c r="B32" s="282" t="s">
        <v>112</v>
      </c>
      <c r="C32" s="354"/>
      <c r="D32" s="45"/>
      <c r="E32" s="46"/>
      <c r="F32" s="46"/>
      <c r="G32" s="125"/>
    </row>
    <row r="33" spans="1:7" ht="121.5">
      <c r="A33" s="366"/>
      <c r="B33" s="369" t="s">
        <v>209</v>
      </c>
      <c r="C33" s="443"/>
      <c r="D33" s="425"/>
      <c r="E33" s="311"/>
      <c r="F33" s="311"/>
      <c r="G33" s="125"/>
    </row>
    <row r="34" spans="1:7" ht="15.75" customHeight="1">
      <c r="A34" s="366"/>
      <c r="B34" s="370" t="s">
        <v>117</v>
      </c>
      <c r="C34" s="239">
        <f>(4.85*4+4.15*3)*0.2+(5.7*2+3.7*4+4*6)-(1*2*1+8*1*1)</f>
        <v>46.57000000000001</v>
      </c>
      <c r="D34" s="240" t="s">
        <v>31</v>
      </c>
      <c r="E34" s="241"/>
      <c r="F34" s="241"/>
      <c r="G34" s="125"/>
    </row>
    <row r="35" spans="1:7" ht="18.75">
      <c r="A35" s="367"/>
      <c r="B35" s="370" t="s">
        <v>118</v>
      </c>
      <c r="C35" s="239">
        <f>((2.95*4+3.1*2+3.75*6))*1.3</f>
        <v>52.65</v>
      </c>
      <c r="D35" s="240" t="s">
        <v>31</v>
      </c>
      <c r="E35" s="241"/>
      <c r="F35" s="241"/>
      <c r="G35" s="125"/>
    </row>
    <row r="36" spans="1:7" ht="18.75">
      <c r="A36" s="368"/>
      <c r="B36" s="370" t="s">
        <v>234</v>
      </c>
      <c r="C36" s="239">
        <f>(2.75*2+4.15*2)*2.2</f>
        <v>30.360000000000003</v>
      </c>
      <c r="D36" s="240" t="s">
        <v>31</v>
      </c>
      <c r="E36" s="241"/>
      <c r="F36" s="241"/>
      <c r="G36" s="125"/>
    </row>
    <row r="37" spans="1:7" ht="19.5" thickBot="1">
      <c r="A37" s="120"/>
      <c r="B37" s="281" t="s">
        <v>238</v>
      </c>
      <c r="C37" s="321">
        <f>(4.5*2+2*4)*3.5-1*2*2</f>
        <v>55.5</v>
      </c>
      <c r="D37" s="322" t="s">
        <v>31</v>
      </c>
      <c r="E37" s="241"/>
      <c r="F37" s="454"/>
      <c r="G37" s="125"/>
    </row>
    <row r="38" spans="1:7" ht="19.5" thickBot="1">
      <c r="A38" s="353" t="s">
        <v>109</v>
      </c>
      <c r="B38" s="282" t="s">
        <v>113</v>
      </c>
      <c r="C38" s="444"/>
      <c r="D38" s="436"/>
      <c r="E38" s="438">
        <v>0</v>
      </c>
      <c r="F38" s="438"/>
      <c r="G38" s="125"/>
    </row>
    <row r="39" spans="1:7" ht="135">
      <c r="A39" s="366"/>
      <c r="B39" s="369" t="s">
        <v>42</v>
      </c>
      <c r="C39" s="443"/>
      <c r="D39" s="425"/>
      <c r="E39" s="311">
        <v>0</v>
      </c>
      <c r="F39" s="311">
        <f>C39*E39</f>
        <v>0</v>
      </c>
      <c r="G39" s="125"/>
    </row>
    <row r="40" spans="1:7" ht="18.75">
      <c r="A40" s="366"/>
      <c r="B40" s="279" t="s">
        <v>117</v>
      </c>
      <c r="C40" s="239">
        <f>(14.9*2+14.3*2)*4-(3*1*2+3*1.5*2+14*1*1)+10.5*1.9</f>
        <v>224.55</v>
      </c>
      <c r="D40" s="240" t="s">
        <v>31</v>
      </c>
      <c r="E40" s="241"/>
      <c r="F40" s="241"/>
      <c r="G40" s="125"/>
    </row>
    <row r="41" spans="1:7" ht="18.75">
      <c r="A41" s="366"/>
      <c r="B41" s="279" t="s">
        <v>118</v>
      </c>
      <c r="C41" s="239">
        <f>(10.18*2+4.35*2)*4-(5*1*1+3*1*2)+15*1.9</f>
        <v>133.74</v>
      </c>
      <c r="D41" s="240" t="s">
        <v>31</v>
      </c>
      <c r="E41" s="241"/>
      <c r="F41" s="241"/>
      <c r="G41" s="125"/>
    </row>
    <row r="42" spans="1:7" ht="18.75">
      <c r="A42" s="366"/>
      <c r="B42" s="279" t="s">
        <v>234</v>
      </c>
      <c r="C42" s="239">
        <f>(9.55*2+4.75*2)*4-(5*1*1+2*1*2)+13*1.9</f>
        <v>130.1</v>
      </c>
      <c r="D42" s="240" t="s">
        <v>31</v>
      </c>
      <c r="E42" s="241"/>
      <c r="F42" s="241"/>
      <c r="G42" s="125"/>
    </row>
    <row r="43" spans="1:7" ht="18.75">
      <c r="A43" s="366"/>
      <c r="B43" s="279" t="s">
        <v>238</v>
      </c>
      <c r="C43" s="321">
        <f>5.2*3.5+2.6*3.9</f>
        <v>28.34</v>
      </c>
      <c r="D43" s="322" t="s">
        <v>31</v>
      </c>
      <c r="E43" s="241"/>
      <c r="F43" s="454"/>
      <c r="G43" s="125"/>
    </row>
    <row r="44" spans="1:7" ht="18.75">
      <c r="A44" s="366"/>
      <c r="B44" s="279" t="s">
        <v>107</v>
      </c>
      <c r="C44" s="321">
        <f>(4.4*2+3.7*2+1.6*2)*3.8-(0.6*0.4*3+0.7*2*2+1*2)</f>
        <v>68.2</v>
      </c>
      <c r="D44" s="322" t="s">
        <v>31</v>
      </c>
      <c r="E44" s="241"/>
      <c r="F44" s="241"/>
      <c r="G44" s="125"/>
    </row>
    <row r="45" spans="1:7" ht="19.5" thickBot="1">
      <c r="A45" s="366"/>
      <c r="B45" s="281" t="s">
        <v>108</v>
      </c>
      <c r="C45" s="321">
        <f>C44</f>
        <v>68.2</v>
      </c>
      <c r="D45" s="322" t="s">
        <v>31</v>
      </c>
      <c r="E45" s="241"/>
      <c r="F45" s="241"/>
      <c r="G45" s="125"/>
    </row>
    <row r="46" spans="1:7" ht="19.5" thickBot="1">
      <c r="A46" s="361" t="s">
        <v>243</v>
      </c>
      <c r="B46" s="282" t="s">
        <v>244</v>
      </c>
      <c r="C46" s="328"/>
      <c r="D46" s="329"/>
      <c r="E46" s="438"/>
      <c r="F46" s="438"/>
      <c r="G46" s="125"/>
    </row>
    <row r="47" spans="1:7" ht="54">
      <c r="A47" s="152"/>
      <c r="B47" s="286" t="s">
        <v>245</v>
      </c>
      <c r="C47" s="309"/>
      <c r="D47" s="310"/>
      <c r="E47" s="311"/>
      <c r="F47" s="311"/>
      <c r="G47" s="125"/>
    </row>
    <row r="48" spans="1:7" ht="18.75">
      <c r="A48" s="152"/>
      <c r="B48" s="279" t="s">
        <v>107</v>
      </c>
      <c r="C48" s="321">
        <f>6.4*5.9</f>
        <v>37.760000000000005</v>
      </c>
      <c r="D48" s="322" t="s">
        <v>31</v>
      </c>
      <c r="E48" s="241"/>
      <c r="F48" s="241"/>
      <c r="G48" s="125"/>
    </row>
    <row r="49" spans="1:7" ht="19.5" thickBot="1">
      <c r="A49" s="152"/>
      <c r="B49" s="281" t="s">
        <v>108</v>
      </c>
      <c r="C49" s="321">
        <f>C48</f>
        <v>37.760000000000005</v>
      </c>
      <c r="D49" s="322" t="s">
        <v>31</v>
      </c>
      <c r="E49" s="241"/>
      <c r="F49" s="241"/>
      <c r="G49" s="125"/>
    </row>
    <row r="50" spans="1:7" ht="19.5" thickBot="1">
      <c r="A50" s="353">
        <v>3.3</v>
      </c>
      <c r="B50" s="269" t="s">
        <v>43</v>
      </c>
      <c r="C50" s="444"/>
      <c r="D50" s="436"/>
      <c r="E50" s="438"/>
      <c r="F50" s="438"/>
      <c r="G50" s="125"/>
    </row>
    <row r="51" spans="1:7" ht="54.75" customHeight="1" thickBot="1">
      <c r="A51" s="372"/>
      <c r="B51" s="371" t="s">
        <v>185</v>
      </c>
      <c r="C51" s="443"/>
      <c r="D51" s="425"/>
      <c r="E51" s="311"/>
      <c r="F51" s="311"/>
      <c r="G51" s="125"/>
    </row>
    <row r="52" spans="1:7" ht="19.5" thickBot="1">
      <c r="A52" s="361" t="s">
        <v>172</v>
      </c>
      <c r="B52" s="473" t="s">
        <v>121</v>
      </c>
      <c r="C52" s="321"/>
      <c r="D52" s="322"/>
      <c r="E52" s="241"/>
      <c r="F52" s="241"/>
      <c r="G52" s="125"/>
    </row>
    <row r="53" spans="1:7" ht="18.75">
      <c r="A53" s="373"/>
      <c r="B53" s="457" t="s">
        <v>117</v>
      </c>
      <c r="C53" s="239">
        <f>4.15*4.85*2+5.7*4+3.7*4</f>
        <v>77.855</v>
      </c>
      <c r="D53" s="240" t="s">
        <v>31</v>
      </c>
      <c r="E53" s="241"/>
      <c r="F53" s="241"/>
      <c r="G53" s="125"/>
    </row>
    <row r="54" spans="1:7" ht="18.75">
      <c r="A54" s="373"/>
      <c r="B54" s="457" t="s">
        <v>118</v>
      </c>
      <c r="C54" s="239">
        <f>2.95*3.75*2+3.1*3.75</f>
        <v>33.75</v>
      </c>
      <c r="D54" s="240" t="s">
        <v>31</v>
      </c>
      <c r="E54" s="241"/>
      <c r="F54" s="241"/>
      <c r="G54" s="125"/>
    </row>
    <row r="55" spans="1:7" ht="18.75">
      <c r="A55" s="373"/>
      <c r="B55" s="457" t="s">
        <v>234</v>
      </c>
      <c r="C55" s="239">
        <f>4.15*5.9+2.75*4.15</f>
        <v>35.89750000000001</v>
      </c>
      <c r="D55" s="240" t="s">
        <v>31</v>
      </c>
      <c r="E55" s="241"/>
      <c r="F55" s="241"/>
      <c r="G55" s="125"/>
    </row>
    <row r="56" spans="1:7" ht="18.75">
      <c r="A56" s="373"/>
      <c r="B56" s="457" t="s">
        <v>238</v>
      </c>
      <c r="C56" s="321">
        <f>4.5*2</f>
        <v>9</v>
      </c>
      <c r="D56" s="322" t="s">
        <v>31</v>
      </c>
      <c r="E56" s="241"/>
      <c r="F56" s="454"/>
      <c r="G56" s="125"/>
    </row>
    <row r="57" spans="1:7" ht="18.75">
      <c r="A57" s="373"/>
      <c r="B57" s="457" t="s">
        <v>107</v>
      </c>
      <c r="C57" s="321">
        <f>3.3*1.8+1.5*1*2+1.8*2.2+2*1.2</f>
        <v>15.3</v>
      </c>
      <c r="D57" s="322" t="s">
        <v>31</v>
      </c>
      <c r="E57" s="241"/>
      <c r="F57" s="241"/>
      <c r="G57" s="125"/>
    </row>
    <row r="58" spans="1:7" ht="19.5" thickBot="1">
      <c r="A58" s="373"/>
      <c r="B58" s="458" t="s">
        <v>108</v>
      </c>
      <c r="C58" s="321">
        <f>C57</f>
        <v>15.3</v>
      </c>
      <c r="D58" s="322" t="s">
        <v>31</v>
      </c>
      <c r="E58" s="241"/>
      <c r="F58" s="241"/>
      <c r="G58" s="125"/>
    </row>
    <row r="59" spans="1:7" ht="19.5" thickBot="1">
      <c r="A59" s="353" t="s">
        <v>173</v>
      </c>
      <c r="B59" s="269" t="s">
        <v>44</v>
      </c>
      <c r="C59" s="444"/>
      <c r="D59" s="436"/>
      <c r="E59" s="438"/>
      <c r="F59" s="438"/>
      <c r="G59" s="125"/>
    </row>
    <row r="60" spans="1:7" ht="54.75" thickBot="1">
      <c r="A60" s="366"/>
      <c r="B60" s="371" t="s">
        <v>184</v>
      </c>
      <c r="C60" s="443"/>
      <c r="D60" s="425"/>
      <c r="E60" s="311"/>
      <c r="F60" s="311"/>
      <c r="G60" s="125"/>
    </row>
    <row r="61" spans="1:7" ht="18.75">
      <c r="A61" s="366"/>
      <c r="B61" s="375" t="s">
        <v>246</v>
      </c>
      <c r="C61" s="239">
        <f>((4.15*2)+(5.9*2))*3-(1*2+4*1*1)</f>
        <v>54.300000000000004</v>
      </c>
      <c r="D61" s="240" t="s">
        <v>31</v>
      </c>
      <c r="E61" s="241"/>
      <c r="F61" s="241"/>
      <c r="G61" s="125"/>
    </row>
    <row r="62" spans="1:7" ht="18.75">
      <c r="A62" s="366"/>
      <c r="B62" s="303" t="s">
        <v>122</v>
      </c>
      <c r="C62" s="239">
        <f>(0.6*0.6)*4</f>
        <v>1.44</v>
      </c>
      <c r="D62" s="240" t="s">
        <v>31</v>
      </c>
      <c r="E62" s="241"/>
      <c r="F62" s="241"/>
      <c r="G62" s="125"/>
    </row>
    <row r="63" spans="1:7" ht="18.75">
      <c r="A63" s="366"/>
      <c r="B63" s="303" t="s">
        <v>247</v>
      </c>
      <c r="C63" s="239">
        <f>(0.6*0.6)*2</f>
        <v>0.72</v>
      </c>
      <c r="D63" s="240" t="s">
        <v>31</v>
      </c>
      <c r="E63" s="241"/>
      <c r="F63" s="241"/>
      <c r="G63" s="125"/>
    </row>
    <row r="64" spans="1:7" ht="18.75">
      <c r="A64" s="366"/>
      <c r="B64" s="279" t="s">
        <v>107</v>
      </c>
      <c r="C64" s="321">
        <f>(3.3*2+1.8*2)*3.4+(1*2+1.5*2)*3.4-(0.7*2*2+1*2.1+0.4*0.6*3)</f>
        <v>46.06</v>
      </c>
      <c r="D64" s="322" t="s">
        <v>31</v>
      </c>
      <c r="E64" s="241"/>
      <c r="F64" s="454"/>
      <c r="G64" s="125"/>
    </row>
    <row r="65" spans="1:7" ht="15.75" customHeight="1">
      <c r="A65" s="367"/>
      <c r="B65" s="279" t="s">
        <v>108</v>
      </c>
      <c r="C65" s="321">
        <f>C64</f>
        <v>46.06</v>
      </c>
      <c r="D65" s="322" t="s">
        <v>31</v>
      </c>
      <c r="E65" s="241"/>
      <c r="F65" s="454"/>
      <c r="G65" s="125"/>
    </row>
    <row r="66" spans="1:7" ht="15.75" customHeight="1" thickBot="1">
      <c r="A66" s="94" t="s">
        <v>215</v>
      </c>
      <c r="B66" s="377" t="s">
        <v>45</v>
      </c>
      <c r="C66" s="472"/>
      <c r="D66" s="436"/>
      <c r="E66" s="438"/>
      <c r="F66" s="438"/>
      <c r="G66" s="125"/>
    </row>
    <row r="67" spans="1:7" ht="54.75" thickBot="1">
      <c r="A67" s="376"/>
      <c r="B67" s="371" t="s">
        <v>202</v>
      </c>
      <c r="C67" s="354"/>
      <c r="D67" s="45"/>
      <c r="E67" s="46"/>
      <c r="F67" s="46"/>
      <c r="G67" s="125"/>
    </row>
    <row r="68" spans="1:7" ht="18.75">
      <c r="A68" s="99" t="s">
        <v>216</v>
      </c>
      <c r="B68" s="374" t="s">
        <v>123</v>
      </c>
      <c r="C68" s="309"/>
      <c r="D68" s="310"/>
      <c r="E68" s="311"/>
      <c r="F68" s="311"/>
      <c r="G68" s="125"/>
    </row>
    <row r="69" spans="1:7" ht="18.75">
      <c r="A69" s="358"/>
      <c r="B69" s="279" t="s">
        <v>117</v>
      </c>
      <c r="C69" s="239">
        <f>(4.85*4+4.15*4+5.7*2+3.7*4+4*6)-(3*1+1.5*2)</f>
        <v>80.2</v>
      </c>
      <c r="D69" s="322" t="s">
        <v>73</v>
      </c>
      <c r="E69" s="241"/>
      <c r="F69" s="241"/>
      <c r="G69" s="125"/>
    </row>
    <row r="70" spans="1:7" ht="18.75">
      <c r="A70" s="358"/>
      <c r="B70" s="279" t="s">
        <v>118</v>
      </c>
      <c r="C70" s="239">
        <f>(2.95*4+3.1*2+3.75*6)-(3*1)</f>
        <v>37.5</v>
      </c>
      <c r="D70" s="322" t="s">
        <v>73</v>
      </c>
      <c r="E70" s="241"/>
      <c r="F70" s="241"/>
      <c r="G70" s="125"/>
    </row>
    <row r="71" spans="1:7" ht="18.75">
      <c r="A71" s="358"/>
      <c r="B71" s="279" t="s">
        <v>234</v>
      </c>
      <c r="C71" s="239">
        <f>4.15*2+2.75*2-1</f>
        <v>12.8</v>
      </c>
      <c r="D71" s="322" t="s">
        <v>73</v>
      </c>
      <c r="E71" s="241"/>
      <c r="F71" s="241"/>
      <c r="G71" s="125"/>
    </row>
    <row r="72" spans="1:7" ht="18.75">
      <c r="A72" s="358"/>
      <c r="B72" s="279" t="s">
        <v>326</v>
      </c>
      <c r="C72" s="321">
        <f>1.8+2.2</f>
        <v>4</v>
      </c>
      <c r="D72" s="322" t="s">
        <v>73</v>
      </c>
      <c r="E72" s="241"/>
      <c r="F72" s="241"/>
      <c r="G72" s="125"/>
    </row>
    <row r="73" spans="1:7" ht="19.5" thickBot="1">
      <c r="A73" s="360"/>
      <c r="B73" s="281" t="s">
        <v>327</v>
      </c>
      <c r="C73" s="321">
        <f>C72</f>
        <v>4</v>
      </c>
      <c r="D73" s="322" t="s">
        <v>73</v>
      </c>
      <c r="E73" s="241"/>
      <c r="F73" s="241"/>
      <c r="G73" s="125"/>
    </row>
    <row r="74" spans="1:7" ht="19.5" thickBot="1">
      <c r="A74" s="361">
        <v>3.4</v>
      </c>
      <c r="B74" s="282" t="s">
        <v>124</v>
      </c>
      <c r="C74" s="328"/>
      <c r="D74" s="329"/>
      <c r="E74" s="438"/>
      <c r="F74" s="438"/>
      <c r="G74" s="125"/>
    </row>
    <row r="75" spans="1:7" ht="27.75" thickBot="1">
      <c r="A75" s="357"/>
      <c r="B75" s="298" t="s">
        <v>183</v>
      </c>
      <c r="C75" s="309"/>
      <c r="D75" s="310"/>
      <c r="E75" s="311"/>
      <c r="F75" s="311"/>
      <c r="G75" s="125"/>
    </row>
    <row r="76" spans="1:7" ht="18.75">
      <c r="A76" s="358"/>
      <c r="B76" s="465" t="s">
        <v>248</v>
      </c>
      <c r="C76" s="321">
        <v>37</v>
      </c>
      <c r="D76" s="322" t="s">
        <v>31</v>
      </c>
      <c r="E76" s="241"/>
      <c r="F76" s="241"/>
      <c r="G76" s="125"/>
    </row>
    <row r="77" spans="1:7" ht="18.75">
      <c r="A77" s="358"/>
      <c r="B77" s="466" t="s">
        <v>249</v>
      </c>
      <c r="C77" s="321">
        <v>22</v>
      </c>
      <c r="D77" s="322" t="s">
        <v>31</v>
      </c>
      <c r="E77" s="241"/>
      <c r="F77" s="241"/>
      <c r="G77" s="125"/>
    </row>
    <row r="78" spans="1:7" ht="19.5" thickBot="1">
      <c r="A78" s="378"/>
      <c r="B78" s="467" t="s">
        <v>250</v>
      </c>
      <c r="C78" s="321">
        <v>13</v>
      </c>
      <c r="D78" s="322" t="s">
        <v>31</v>
      </c>
      <c r="E78" s="241"/>
      <c r="F78" s="241"/>
      <c r="G78" s="125"/>
    </row>
    <row r="79" spans="1:7" s="95" customFormat="1" ht="19.5" thickBot="1">
      <c r="A79" s="361">
        <v>3.5</v>
      </c>
      <c r="B79" s="293" t="s">
        <v>174</v>
      </c>
      <c r="C79" s="468"/>
      <c r="D79" s="469"/>
      <c r="E79" s="470">
        <v>0</v>
      </c>
      <c r="F79" s="471"/>
      <c r="G79" s="125"/>
    </row>
    <row r="80" spans="1:7" ht="19.5" thickBot="1">
      <c r="A80" s="361" t="s">
        <v>217</v>
      </c>
      <c r="B80" s="282" t="s">
        <v>80</v>
      </c>
      <c r="C80" s="96"/>
      <c r="D80" s="52"/>
      <c r="E80" s="46">
        <v>0</v>
      </c>
      <c r="F80" s="46"/>
      <c r="G80" s="125"/>
    </row>
    <row r="81" spans="1:7" ht="67.5">
      <c r="A81" s="152"/>
      <c r="B81" s="299" t="s">
        <v>203</v>
      </c>
      <c r="C81" s="96"/>
      <c r="D81" s="52"/>
      <c r="E81" s="46">
        <v>0</v>
      </c>
      <c r="F81" s="46"/>
      <c r="G81" s="125"/>
    </row>
    <row r="82" spans="1:7" ht="15" customHeight="1">
      <c r="A82" s="152"/>
      <c r="B82" s="363" t="s">
        <v>254</v>
      </c>
      <c r="C82" s="462"/>
      <c r="D82" s="463"/>
      <c r="E82" s="311">
        <v>0</v>
      </c>
      <c r="F82" s="311">
        <f>C82*E82</f>
        <v>0</v>
      </c>
      <c r="G82" s="125"/>
    </row>
    <row r="83" spans="1:7" ht="18.75">
      <c r="A83" s="152"/>
      <c r="B83" s="279" t="s">
        <v>117</v>
      </c>
      <c r="C83" s="321">
        <v>14</v>
      </c>
      <c r="D83" s="322" t="s">
        <v>46</v>
      </c>
      <c r="E83" s="241"/>
      <c r="F83" s="241"/>
      <c r="G83" s="125"/>
    </row>
    <row r="84" spans="1:7" ht="18.75">
      <c r="A84" s="152"/>
      <c r="B84" s="279" t="s">
        <v>118</v>
      </c>
      <c r="C84" s="321">
        <v>5</v>
      </c>
      <c r="D84" s="322" t="s">
        <v>46</v>
      </c>
      <c r="E84" s="241"/>
      <c r="F84" s="241"/>
      <c r="G84" s="125"/>
    </row>
    <row r="85" spans="1:7" ht="19.5" thickBot="1">
      <c r="A85" s="152"/>
      <c r="B85" s="281" t="s">
        <v>234</v>
      </c>
      <c r="C85" s="321">
        <v>5</v>
      </c>
      <c r="D85" s="322" t="s">
        <v>46</v>
      </c>
      <c r="E85" s="241"/>
      <c r="F85" s="241"/>
      <c r="G85" s="125"/>
    </row>
    <row r="86" spans="1:7" ht="19.5" thickBot="1">
      <c r="A86" s="361" t="s">
        <v>218</v>
      </c>
      <c r="B86" s="282" t="s">
        <v>251</v>
      </c>
      <c r="C86" s="328"/>
      <c r="D86" s="329"/>
      <c r="E86" s="438">
        <v>0</v>
      </c>
      <c r="F86" s="438"/>
      <c r="G86" s="125"/>
    </row>
    <row r="87" spans="1:7" ht="27">
      <c r="A87" s="152"/>
      <c r="B87" s="379" t="s">
        <v>252</v>
      </c>
      <c r="C87" s="96"/>
      <c r="D87" s="52"/>
      <c r="E87" s="46">
        <v>0</v>
      </c>
      <c r="F87" s="46"/>
      <c r="G87" s="125"/>
    </row>
    <row r="88" spans="1:7" ht="18.75">
      <c r="A88" s="152"/>
      <c r="B88" s="363" t="s">
        <v>253</v>
      </c>
      <c r="C88" s="309"/>
      <c r="D88" s="310"/>
      <c r="E88" s="311">
        <v>0</v>
      </c>
      <c r="F88" s="311">
        <f>C88*E88</f>
        <v>0</v>
      </c>
      <c r="G88" s="125"/>
    </row>
    <row r="89" spans="1:7" ht="18.75">
      <c r="A89" s="152"/>
      <c r="B89" s="279" t="s">
        <v>107</v>
      </c>
      <c r="C89" s="321">
        <v>3</v>
      </c>
      <c r="D89" s="322" t="s">
        <v>46</v>
      </c>
      <c r="E89" s="241"/>
      <c r="F89" s="241"/>
      <c r="G89" s="125"/>
    </row>
    <row r="90" spans="1:7" ht="19.5" thickBot="1">
      <c r="A90" s="152"/>
      <c r="B90" s="281" t="s">
        <v>108</v>
      </c>
      <c r="C90" s="321">
        <v>3</v>
      </c>
      <c r="D90" s="322" t="s">
        <v>46</v>
      </c>
      <c r="E90" s="241"/>
      <c r="F90" s="241"/>
      <c r="G90" s="125"/>
    </row>
    <row r="91" spans="1:7" ht="19.5" thickBot="1">
      <c r="A91" s="353" t="s">
        <v>219</v>
      </c>
      <c r="B91" s="380" t="s">
        <v>47</v>
      </c>
      <c r="C91" s="435"/>
      <c r="D91" s="436"/>
      <c r="E91" s="438">
        <v>0</v>
      </c>
      <c r="F91" s="438"/>
      <c r="G91" s="125"/>
    </row>
    <row r="92" spans="1:7" ht="54">
      <c r="A92" s="366"/>
      <c r="B92" s="381" t="s">
        <v>204</v>
      </c>
      <c r="C92" s="354"/>
      <c r="D92" s="45"/>
      <c r="E92" s="46">
        <v>0</v>
      </c>
      <c r="F92" s="46"/>
      <c r="G92" s="125"/>
    </row>
    <row r="93" spans="1:7" ht="18.75">
      <c r="A93" s="366"/>
      <c r="B93" s="370" t="s">
        <v>81</v>
      </c>
      <c r="C93" s="462"/>
      <c r="D93" s="463"/>
      <c r="E93" s="311">
        <v>0</v>
      </c>
      <c r="F93" s="311">
        <f>C93*E93</f>
        <v>0</v>
      </c>
      <c r="G93" s="125"/>
    </row>
    <row r="94" spans="1:7" ht="18.75">
      <c r="A94" s="366"/>
      <c r="B94" s="279" t="s">
        <v>117</v>
      </c>
      <c r="C94" s="239">
        <v>3</v>
      </c>
      <c r="D94" s="240" t="s">
        <v>46</v>
      </c>
      <c r="E94" s="241"/>
      <c r="F94" s="241"/>
      <c r="G94" s="125"/>
    </row>
    <row r="95" spans="1:7" ht="18.75">
      <c r="A95" s="366"/>
      <c r="B95" s="279" t="s">
        <v>118</v>
      </c>
      <c r="C95" s="239">
        <v>3</v>
      </c>
      <c r="D95" s="240" t="s">
        <v>46</v>
      </c>
      <c r="E95" s="241"/>
      <c r="F95" s="241"/>
      <c r="G95" s="125"/>
    </row>
    <row r="96" spans="1:7" ht="18.75">
      <c r="A96" s="366"/>
      <c r="B96" s="279" t="s">
        <v>234</v>
      </c>
      <c r="C96" s="239">
        <v>2</v>
      </c>
      <c r="D96" s="240" t="s">
        <v>46</v>
      </c>
      <c r="E96" s="241"/>
      <c r="F96" s="241"/>
      <c r="G96" s="125"/>
    </row>
    <row r="97" spans="1:7" ht="18.75">
      <c r="A97" s="366"/>
      <c r="B97" s="370" t="s">
        <v>256</v>
      </c>
      <c r="C97" s="464"/>
      <c r="D97" s="464"/>
      <c r="E97" s="241"/>
      <c r="F97" s="241"/>
      <c r="G97" s="125"/>
    </row>
    <row r="98" spans="1:7" ht="18.75">
      <c r="A98" s="366"/>
      <c r="B98" s="279" t="s">
        <v>117</v>
      </c>
      <c r="C98" s="239">
        <v>2</v>
      </c>
      <c r="D98" s="240" t="s">
        <v>46</v>
      </c>
      <c r="E98" s="241"/>
      <c r="F98" s="241"/>
      <c r="G98" s="125"/>
    </row>
    <row r="99" spans="1:7" ht="18.75">
      <c r="A99" s="366"/>
      <c r="B99" s="363" t="s">
        <v>255</v>
      </c>
      <c r="C99" s="321"/>
      <c r="D99" s="322"/>
      <c r="E99" s="241"/>
      <c r="F99" s="241"/>
      <c r="G99" s="125"/>
    </row>
    <row r="100" spans="1:7" ht="18.75">
      <c r="A100" s="366"/>
      <c r="B100" s="279" t="s">
        <v>107</v>
      </c>
      <c r="C100" s="321">
        <v>2</v>
      </c>
      <c r="D100" s="322" t="s">
        <v>46</v>
      </c>
      <c r="E100" s="241"/>
      <c r="F100" s="241"/>
      <c r="G100" s="125"/>
    </row>
    <row r="101" spans="1:7" ht="19.5" thickBot="1">
      <c r="A101" s="366"/>
      <c r="B101" s="281" t="s">
        <v>108</v>
      </c>
      <c r="C101" s="321">
        <v>2</v>
      </c>
      <c r="D101" s="322" t="s">
        <v>46</v>
      </c>
      <c r="E101" s="241"/>
      <c r="F101" s="241"/>
      <c r="G101" s="125"/>
    </row>
    <row r="102" spans="1:7" ht="19.5" thickBot="1">
      <c r="A102" s="382" t="s">
        <v>220</v>
      </c>
      <c r="B102" s="383" t="s">
        <v>221</v>
      </c>
      <c r="C102" s="328"/>
      <c r="D102" s="329"/>
      <c r="E102" s="438">
        <v>0</v>
      </c>
      <c r="F102" s="438"/>
      <c r="G102" s="125"/>
    </row>
    <row r="103" spans="1:7" ht="54">
      <c r="A103" s="384"/>
      <c r="B103" s="292" t="s">
        <v>82</v>
      </c>
      <c r="C103" s="96"/>
      <c r="D103" s="52"/>
      <c r="E103" s="46">
        <v>0</v>
      </c>
      <c r="F103" s="46"/>
      <c r="G103" s="125"/>
    </row>
    <row r="104" spans="1:7" ht="18.75">
      <c r="A104" s="384"/>
      <c r="B104" s="385" t="s">
        <v>81</v>
      </c>
      <c r="C104" s="309"/>
      <c r="D104" s="52"/>
      <c r="E104" s="46"/>
      <c r="F104" s="46"/>
      <c r="G104" s="125"/>
    </row>
    <row r="105" spans="1:7" ht="18.75">
      <c r="A105" s="384"/>
      <c r="B105" s="279" t="s">
        <v>107</v>
      </c>
      <c r="C105" s="321">
        <v>1</v>
      </c>
      <c r="D105" s="461"/>
      <c r="E105" s="46"/>
      <c r="F105" s="46"/>
      <c r="G105" s="125"/>
    </row>
    <row r="106" spans="1:7" ht="19.5" thickBot="1">
      <c r="A106" s="384"/>
      <c r="B106" s="281" t="s">
        <v>108</v>
      </c>
      <c r="C106" s="321">
        <v>1</v>
      </c>
      <c r="D106" s="461"/>
      <c r="E106" s="46"/>
      <c r="F106" s="46"/>
      <c r="G106" s="125"/>
    </row>
    <row r="107" spans="1:7" ht="19.5" thickBot="1">
      <c r="A107" s="353">
        <v>3.6</v>
      </c>
      <c r="B107" s="269" t="s">
        <v>50</v>
      </c>
      <c r="C107" s="435"/>
      <c r="D107" s="45"/>
      <c r="E107" s="47"/>
      <c r="F107" s="46"/>
      <c r="G107" s="125"/>
    </row>
    <row r="108" spans="1:8" ht="19.5" thickBot="1">
      <c r="A108" s="361" t="s">
        <v>175</v>
      </c>
      <c r="B108" s="282" t="s">
        <v>125</v>
      </c>
      <c r="C108" s="100"/>
      <c r="D108" s="72"/>
      <c r="E108" s="66"/>
      <c r="F108" s="46"/>
      <c r="G108" s="125"/>
      <c r="H108" s="51"/>
    </row>
    <row r="109" spans="1:7" ht="81">
      <c r="A109" s="386"/>
      <c r="B109" s="292" t="s">
        <v>257</v>
      </c>
      <c r="C109" s="443"/>
      <c r="D109" s="425"/>
      <c r="E109" s="311"/>
      <c r="F109" s="311"/>
      <c r="G109" s="125"/>
    </row>
    <row r="110" spans="1:7" ht="18.75">
      <c r="A110" s="386"/>
      <c r="B110" s="279" t="s">
        <v>117</v>
      </c>
      <c r="C110" s="239">
        <f>(4.15*4+4.85*4+5.7*2+3.7*4+4*2)*1.8</f>
        <v>126.36000000000001</v>
      </c>
      <c r="D110" s="240" t="s">
        <v>31</v>
      </c>
      <c r="E110" s="241"/>
      <c r="F110" s="241"/>
      <c r="G110" s="125"/>
    </row>
    <row r="111" spans="1:7" ht="18.75">
      <c r="A111" s="386"/>
      <c r="B111" s="279" t="s">
        <v>118</v>
      </c>
      <c r="C111" s="239">
        <f>(2.95*4+3.1*2+3.75*6)*1.8</f>
        <v>72.9</v>
      </c>
      <c r="D111" s="240" t="s">
        <v>31</v>
      </c>
      <c r="E111" s="241"/>
      <c r="F111" s="241"/>
      <c r="G111" s="125"/>
    </row>
    <row r="112" spans="1:7" ht="18.75">
      <c r="A112" s="386"/>
      <c r="B112" s="279" t="s">
        <v>234</v>
      </c>
      <c r="C112" s="239">
        <f>(4.15*2+2.75*2)*1.8</f>
        <v>24.840000000000003</v>
      </c>
      <c r="D112" s="240" t="s">
        <v>31</v>
      </c>
      <c r="E112" s="241"/>
      <c r="F112" s="241"/>
      <c r="G112" s="125"/>
    </row>
    <row r="113" spans="1:7" ht="18.75">
      <c r="A113" s="386"/>
      <c r="B113" s="279" t="s">
        <v>238</v>
      </c>
      <c r="C113" s="321">
        <f>(2*3+3*2+1.5*2)*1.8</f>
        <v>27</v>
      </c>
      <c r="D113" s="322" t="s">
        <v>31</v>
      </c>
      <c r="E113" s="241"/>
      <c r="F113" s="454"/>
      <c r="G113" s="125"/>
    </row>
    <row r="114" spans="1:8" ht="18.75">
      <c r="A114" s="386"/>
      <c r="B114" s="279" t="s">
        <v>107</v>
      </c>
      <c r="C114" s="321">
        <f>(3.3*2+1.8*2+1*4+1.5*4)*1.8</f>
        <v>36.36</v>
      </c>
      <c r="D114" s="240" t="s">
        <v>31</v>
      </c>
      <c r="E114" s="241"/>
      <c r="F114" s="241"/>
      <c r="G114" s="125"/>
      <c r="H114" s="51"/>
    </row>
    <row r="115" spans="1:8" ht="19.5" thickBot="1">
      <c r="A115" s="387"/>
      <c r="B115" s="281" t="s">
        <v>108</v>
      </c>
      <c r="C115" s="321">
        <f>C114</f>
        <v>36.36</v>
      </c>
      <c r="D115" s="240" t="s">
        <v>31</v>
      </c>
      <c r="E115" s="241"/>
      <c r="F115" s="241"/>
      <c r="G115" s="125"/>
      <c r="H115" s="51"/>
    </row>
    <row r="116" spans="1:7" ht="54.75" thickBot="1">
      <c r="A116" s="388"/>
      <c r="B116" s="389" t="s">
        <v>126</v>
      </c>
      <c r="C116" s="459"/>
      <c r="D116" s="460"/>
      <c r="E116" s="448">
        <v>0</v>
      </c>
      <c r="F116" s="448"/>
      <c r="G116" s="125"/>
    </row>
    <row r="117" spans="1:7" ht="18.75">
      <c r="A117" s="390"/>
      <c r="B117" s="455" t="s">
        <v>258</v>
      </c>
      <c r="C117" s="239"/>
      <c r="D117" s="240"/>
      <c r="E117" s="241">
        <v>0</v>
      </c>
      <c r="F117" s="241">
        <f>C117*E117</f>
        <v>0</v>
      </c>
      <c r="G117" s="125"/>
    </row>
    <row r="118" spans="1:7" ht="18.75">
      <c r="A118" s="386"/>
      <c r="B118" s="456" t="s">
        <v>72</v>
      </c>
      <c r="C118" s="239">
        <f>C110*2.1/1.8</f>
        <v>147.42000000000002</v>
      </c>
      <c r="D118" s="322" t="s">
        <v>31</v>
      </c>
      <c r="E118" s="241"/>
      <c r="F118" s="241"/>
      <c r="G118" s="125"/>
    </row>
    <row r="119" spans="1:7" ht="18.75">
      <c r="A119" s="386"/>
      <c r="B119" s="456" t="s">
        <v>95</v>
      </c>
      <c r="C119" s="239">
        <f>C111*2.1/1.8</f>
        <v>85.05000000000001</v>
      </c>
      <c r="D119" s="322" t="s">
        <v>31</v>
      </c>
      <c r="E119" s="241"/>
      <c r="F119" s="241"/>
      <c r="G119" s="125"/>
    </row>
    <row r="120" spans="1:7" ht="18.75">
      <c r="A120" s="386"/>
      <c r="B120" s="456" t="s">
        <v>237</v>
      </c>
      <c r="C120" s="239">
        <f>C112*2.1/1.8</f>
        <v>28.980000000000004</v>
      </c>
      <c r="D120" s="322" t="s">
        <v>31</v>
      </c>
      <c r="E120" s="241"/>
      <c r="F120" s="241"/>
      <c r="G120" s="125"/>
    </row>
    <row r="121" spans="1:7" ht="18.75">
      <c r="A121" s="386"/>
      <c r="B121" s="457" t="s">
        <v>238</v>
      </c>
      <c r="C121" s="321">
        <f>(2*3+3*2+1.5*2)*2.1</f>
        <v>31.5</v>
      </c>
      <c r="D121" s="322" t="s">
        <v>31</v>
      </c>
      <c r="E121" s="241"/>
      <c r="F121" s="454"/>
      <c r="G121" s="125"/>
    </row>
    <row r="122" spans="1:7" ht="18.75">
      <c r="A122" s="386"/>
      <c r="B122" s="457" t="s">
        <v>127</v>
      </c>
      <c r="C122" s="321"/>
      <c r="D122" s="322"/>
      <c r="E122" s="241"/>
      <c r="F122" s="241"/>
      <c r="G122" s="125"/>
    </row>
    <row r="123" spans="1:7" ht="18.75">
      <c r="A123" s="386"/>
      <c r="B123" s="457" t="s">
        <v>107</v>
      </c>
      <c r="C123" s="321">
        <f>(1.8+2.2)*3.5</f>
        <v>14</v>
      </c>
      <c r="D123" s="322" t="s">
        <v>31</v>
      </c>
      <c r="E123" s="241"/>
      <c r="F123" s="241"/>
      <c r="G123" s="125"/>
    </row>
    <row r="124" spans="1:7" ht="19.5" thickBot="1">
      <c r="A124" s="386"/>
      <c r="B124" s="458" t="s">
        <v>108</v>
      </c>
      <c r="C124" s="321">
        <f>C123</f>
        <v>14</v>
      </c>
      <c r="D124" s="322" t="s">
        <v>31</v>
      </c>
      <c r="E124" s="241"/>
      <c r="F124" s="241"/>
      <c r="G124" s="125"/>
    </row>
    <row r="125" spans="1:7" ht="19.5" thickBot="1">
      <c r="A125" s="382" t="s">
        <v>176</v>
      </c>
      <c r="B125" s="392" t="s">
        <v>128</v>
      </c>
      <c r="C125" s="453"/>
      <c r="D125" s="329"/>
      <c r="E125" s="438">
        <v>0</v>
      </c>
      <c r="F125" s="438"/>
      <c r="G125" s="125"/>
    </row>
    <row r="126" spans="1:7" ht="107.25" customHeight="1">
      <c r="A126" s="386"/>
      <c r="B126" s="393" t="s">
        <v>129</v>
      </c>
      <c r="C126" s="443">
        <v>0</v>
      </c>
      <c r="D126" s="425"/>
      <c r="E126" s="311"/>
      <c r="F126" s="311"/>
      <c r="G126" s="125"/>
    </row>
    <row r="127" spans="1:7" ht="18.75">
      <c r="A127" s="386"/>
      <c r="B127" s="279" t="s">
        <v>117</v>
      </c>
      <c r="C127" s="239">
        <f>(14.9*2+14.3*2)*4+10.5*1.9</f>
        <v>253.55</v>
      </c>
      <c r="D127" s="240" t="s">
        <v>31</v>
      </c>
      <c r="E127" s="241"/>
      <c r="F127" s="241"/>
      <c r="G127" s="125"/>
    </row>
    <row r="128" spans="1:7" ht="18.75">
      <c r="A128" s="386"/>
      <c r="B128" s="279" t="s">
        <v>118</v>
      </c>
      <c r="C128" s="239">
        <f>(10.18*2+4.35*2)*4+15*1.9</f>
        <v>144.74</v>
      </c>
      <c r="D128" s="240" t="s">
        <v>31</v>
      </c>
      <c r="E128" s="241"/>
      <c r="F128" s="241"/>
      <c r="G128" s="125"/>
    </row>
    <row r="129" spans="1:7" ht="18.75">
      <c r="A129" s="386"/>
      <c r="B129" s="279" t="s">
        <v>234</v>
      </c>
      <c r="C129" s="239">
        <f>(9.55*2+4.75*2)*4+13*1.9</f>
        <v>139.1</v>
      </c>
      <c r="D129" s="240" t="s">
        <v>31</v>
      </c>
      <c r="E129" s="241"/>
      <c r="F129" s="241"/>
      <c r="G129" s="125"/>
    </row>
    <row r="130" spans="1:7" ht="18.75">
      <c r="A130" s="386"/>
      <c r="B130" s="279" t="s">
        <v>238</v>
      </c>
      <c r="C130" s="321">
        <f>C43</f>
        <v>28.34</v>
      </c>
      <c r="D130" s="322" t="s">
        <v>31</v>
      </c>
      <c r="E130" s="241"/>
      <c r="F130" s="454"/>
      <c r="G130" s="125"/>
    </row>
    <row r="131" spans="1:7" ht="18.75">
      <c r="A131" s="386"/>
      <c r="B131" s="279" t="s">
        <v>107</v>
      </c>
      <c r="C131" s="321">
        <f>(4.8*2+3.7*2+2.4*2+1.6*2)*3.8</f>
        <v>95</v>
      </c>
      <c r="D131" s="322" t="s">
        <v>31</v>
      </c>
      <c r="E131" s="241"/>
      <c r="F131" s="241"/>
      <c r="G131" s="125"/>
    </row>
    <row r="132" spans="1:7" ht="19.5" thickBot="1">
      <c r="A132" s="386"/>
      <c r="B132" s="281" t="s">
        <v>108</v>
      </c>
      <c r="C132" s="321">
        <f>C131</f>
        <v>95</v>
      </c>
      <c r="D132" s="322" t="s">
        <v>31</v>
      </c>
      <c r="E132" s="241"/>
      <c r="F132" s="241"/>
      <c r="G132" s="125"/>
    </row>
    <row r="133" spans="1:7" ht="19.5" thickBot="1">
      <c r="A133" s="382" t="s">
        <v>259</v>
      </c>
      <c r="B133" s="392" t="s">
        <v>260</v>
      </c>
      <c r="C133" s="453"/>
      <c r="D133" s="329"/>
      <c r="E133" s="438"/>
      <c r="F133" s="438"/>
      <c r="G133" s="125"/>
    </row>
    <row r="134" spans="1:7" ht="54">
      <c r="A134" s="101"/>
      <c r="B134" s="391" t="s">
        <v>126</v>
      </c>
      <c r="C134" s="309">
        <v>0</v>
      </c>
      <c r="D134" s="310"/>
      <c r="E134" s="311"/>
      <c r="F134" s="311"/>
      <c r="G134" s="125"/>
    </row>
    <row r="135" spans="1:7" ht="18.75">
      <c r="A135" s="101"/>
      <c r="B135" s="279" t="s">
        <v>107</v>
      </c>
      <c r="C135" s="321">
        <f>C48</f>
        <v>37.760000000000005</v>
      </c>
      <c r="D135" s="322" t="s">
        <v>31</v>
      </c>
      <c r="E135" s="241"/>
      <c r="F135" s="241"/>
      <c r="G135" s="125"/>
    </row>
    <row r="136" spans="1:7" ht="19.5" thickBot="1">
      <c r="A136" s="394"/>
      <c r="B136" s="281" t="s">
        <v>108</v>
      </c>
      <c r="C136" s="321">
        <f>C135</f>
        <v>37.760000000000005</v>
      </c>
      <c r="D136" s="322" t="s">
        <v>31</v>
      </c>
      <c r="E136" s="241"/>
      <c r="F136" s="241"/>
      <c r="G136" s="125"/>
    </row>
    <row r="137" spans="1:7" ht="19.5" thickBot="1">
      <c r="A137" s="361">
        <v>3.7</v>
      </c>
      <c r="B137" s="396" t="s">
        <v>130</v>
      </c>
      <c r="C137" s="451"/>
      <c r="D137" s="452"/>
      <c r="E137" s="438"/>
      <c r="F137" s="438"/>
      <c r="G137" s="125"/>
    </row>
    <row r="138" spans="1:7" ht="67.5">
      <c r="A138" s="357"/>
      <c r="B138" s="397" t="s">
        <v>205</v>
      </c>
      <c r="C138" s="449"/>
      <c r="D138" s="450"/>
      <c r="E138" s="311"/>
      <c r="F138" s="311"/>
      <c r="G138" s="125"/>
    </row>
    <row r="139" spans="1:7" ht="18.75">
      <c r="A139" s="358"/>
      <c r="B139" s="279" t="s">
        <v>117</v>
      </c>
      <c r="C139" s="321">
        <f>C53</f>
        <v>77.855</v>
      </c>
      <c r="D139" s="322" t="s">
        <v>31</v>
      </c>
      <c r="E139" s="241"/>
      <c r="F139" s="241"/>
      <c r="G139" s="125"/>
    </row>
    <row r="140" spans="1:7" ht="18.75">
      <c r="A140" s="358"/>
      <c r="B140" s="279" t="s">
        <v>118</v>
      </c>
      <c r="C140" s="321">
        <f>C54</f>
        <v>33.75</v>
      </c>
      <c r="D140" s="322" t="s">
        <v>31</v>
      </c>
      <c r="E140" s="241"/>
      <c r="F140" s="241"/>
      <c r="G140" s="125"/>
    </row>
    <row r="141" spans="1:7" ht="18.75">
      <c r="A141" s="358"/>
      <c r="B141" s="279" t="s">
        <v>234</v>
      </c>
      <c r="C141" s="321">
        <f>C55</f>
        <v>35.89750000000001</v>
      </c>
      <c r="D141" s="322" t="s">
        <v>31</v>
      </c>
      <c r="E141" s="241"/>
      <c r="F141" s="241"/>
      <c r="G141" s="125"/>
    </row>
    <row r="142" spans="1:7" ht="19.5" thickBot="1">
      <c r="A142" s="378"/>
      <c r="B142" s="399" t="s">
        <v>238</v>
      </c>
      <c r="C142" s="321">
        <f>C56</f>
        <v>9</v>
      </c>
      <c r="D142" s="322" t="s">
        <v>31</v>
      </c>
      <c r="E142" s="241"/>
      <c r="F142" s="454"/>
      <c r="G142" s="125"/>
    </row>
    <row r="143" spans="1:7" ht="19.5" thickBot="1">
      <c r="A143" s="361">
        <v>3.8</v>
      </c>
      <c r="B143" s="400" t="s">
        <v>261</v>
      </c>
      <c r="C143" s="453"/>
      <c r="D143" s="329"/>
      <c r="E143" s="438"/>
      <c r="F143" s="438"/>
      <c r="G143" s="125"/>
    </row>
    <row r="144" spans="1:7" ht="40.5">
      <c r="A144" s="101"/>
      <c r="B144" s="402" t="s">
        <v>262</v>
      </c>
      <c r="C144" s="309">
        <v>0</v>
      </c>
      <c r="D144" s="310"/>
      <c r="E144" s="311"/>
      <c r="F144" s="311"/>
      <c r="G144" s="125"/>
    </row>
    <row r="145" spans="1:7" ht="18.75">
      <c r="A145" s="101"/>
      <c r="B145" s="279" t="s">
        <v>107</v>
      </c>
      <c r="C145" s="321">
        <f>C135</f>
        <v>37.760000000000005</v>
      </c>
      <c r="D145" s="322" t="s">
        <v>31</v>
      </c>
      <c r="E145" s="241"/>
      <c r="F145" s="241"/>
      <c r="G145" s="125"/>
    </row>
    <row r="146" spans="1:7" ht="19.5" thickBot="1">
      <c r="A146" s="394"/>
      <c r="B146" s="281" t="s">
        <v>108</v>
      </c>
      <c r="C146" s="321">
        <f>C145</f>
        <v>37.760000000000005</v>
      </c>
      <c r="D146" s="322" t="s">
        <v>31</v>
      </c>
      <c r="E146" s="241"/>
      <c r="F146" s="241"/>
      <c r="G146" s="125"/>
    </row>
    <row r="147" spans="1:7" ht="19.5" thickBot="1">
      <c r="A147" s="361">
        <v>3.9</v>
      </c>
      <c r="B147" s="282" t="s">
        <v>85</v>
      </c>
      <c r="C147" s="328"/>
      <c r="D147" s="329"/>
      <c r="E147" s="438"/>
      <c r="F147" s="438"/>
      <c r="G147" s="125"/>
    </row>
    <row r="148" spans="1:7" ht="54">
      <c r="A148" s="364"/>
      <c r="B148" s="286" t="s">
        <v>206</v>
      </c>
      <c r="C148" s="309"/>
      <c r="D148" s="310"/>
      <c r="E148" s="311"/>
      <c r="F148" s="311"/>
      <c r="G148" s="125"/>
    </row>
    <row r="149" spans="1:7" ht="15" customHeight="1">
      <c r="A149" s="364"/>
      <c r="B149" s="279" t="s">
        <v>117</v>
      </c>
      <c r="C149" s="321">
        <v>1</v>
      </c>
      <c r="D149" s="322" t="s">
        <v>51</v>
      </c>
      <c r="E149" s="241"/>
      <c r="F149" s="241"/>
      <c r="G149" s="125"/>
    </row>
    <row r="150" spans="1:7" ht="15" customHeight="1">
      <c r="A150" s="364"/>
      <c r="B150" s="279" t="s">
        <v>118</v>
      </c>
      <c r="C150" s="321">
        <v>1</v>
      </c>
      <c r="D150" s="322" t="s">
        <v>51</v>
      </c>
      <c r="E150" s="241"/>
      <c r="F150" s="241"/>
      <c r="G150" s="125"/>
    </row>
    <row r="151" spans="1:7" ht="15" customHeight="1">
      <c r="A151" s="364"/>
      <c r="B151" s="279" t="s">
        <v>234</v>
      </c>
      <c r="C151" s="321">
        <v>1</v>
      </c>
      <c r="D151" s="322" t="s">
        <v>51</v>
      </c>
      <c r="E151" s="241"/>
      <c r="F151" s="241"/>
      <c r="G151" s="125"/>
    </row>
    <row r="152" spans="1:7" ht="15" customHeight="1">
      <c r="A152" s="364"/>
      <c r="B152" s="279" t="s">
        <v>107</v>
      </c>
      <c r="C152" s="321">
        <v>1</v>
      </c>
      <c r="D152" s="322" t="s">
        <v>51</v>
      </c>
      <c r="E152" s="241"/>
      <c r="F152" s="241"/>
      <c r="G152" s="125"/>
    </row>
    <row r="153" spans="1:7" ht="15" customHeight="1">
      <c r="A153" s="357"/>
      <c r="B153" s="279" t="s">
        <v>108</v>
      </c>
      <c r="C153" s="321">
        <v>1</v>
      </c>
      <c r="D153" s="322" t="s">
        <v>51</v>
      </c>
      <c r="E153" s="241"/>
      <c r="F153" s="241"/>
      <c r="G153" s="125"/>
    </row>
    <row r="154" spans="1:7" ht="19.5" thickBot="1">
      <c r="A154" s="403">
        <v>3.1</v>
      </c>
      <c r="B154" s="404" t="s">
        <v>131</v>
      </c>
      <c r="C154" s="328"/>
      <c r="D154" s="329"/>
      <c r="E154" s="438"/>
      <c r="F154" s="438"/>
      <c r="G154" s="125"/>
    </row>
    <row r="155" spans="1:7" ht="150.75" customHeight="1">
      <c r="A155" s="360"/>
      <c r="B155" s="405" t="s">
        <v>222</v>
      </c>
      <c r="C155" s="309"/>
      <c r="D155" s="310"/>
      <c r="E155" s="311"/>
      <c r="F155" s="311"/>
      <c r="G155" s="125"/>
    </row>
    <row r="156" spans="1:7" ht="15" customHeight="1">
      <c r="A156" s="364"/>
      <c r="B156" s="279" t="s">
        <v>117</v>
      </c>
      <c r="C156" s="321">
        <v>1</v>
      </c>
      <c r="D156" s="322" t="s">
        <v>51</v>
      </c>
      <c r="E156" s="241"/>
      <c r="F156" s="241"/>
      <c r="G156" s="125"/>
    </row>
    <row r="157" spans="1:7" ht="14.25" customHeight="1">
      <c r="A157" s="364"/>
      <c r="B157" s="279" t="s">
        <v>118</v>
      </c>
      <c r="C157" s="321">
        <v>1</v>
      </c>
      <c r="D157" s="322" t="s">
        <v>51</v>
      </c>
      <c r="E157" s="241"/>
      <c r="F157" s="241"/>
      <c r="G157" s="125"/>
    </row>
    <row r="158" spans="1:7" ht="14.25" customHeight="1">
      <c r="A158" s="364"/>
      <c r="B158" s="279" t="s">
        <v>234</v>
      </c>
      <c r="C158" s="321">
        <v>1</v>
      </c>
      <c r="D158" s="322" t="s">
        <v>51</v>
      </c>
      <c r="E158" s="241"/>
      <c r="F158" s="241"/>
      <c r="G158" s="125"/>
    </row>
    <row r="159" spans="1:7" ht="15" customHeight="1">
      <c r="A159" s="364"/>
      <c r="B159" s="279" t="s">
        <v>107</v>
      </c>
      <c r="C159" s="321">
        <v>1</v>
      </c>
      <c r="D159" s="322" t="s">
        <v>51</v>
      </c>
      <c r="E159" s="241"/>
      <c r="F159" s="241"/>
      <c r="G159" s="125"/>
    </row>
    <row r="160" spans="1:7" ht="15" customHeight="1" thickBot="1">
      <c r="A160" s="364"/>
      <c r="B160" s="281" t="s">
        <v>108</v>
      </c>
      <c r="C160" s="321">
        <v>1</v>
      </c>
      <c r="D160" s="322" t="s">
        <v>51</v>
      </c>
      <c r="E160" s="241"/>
      <c r="F160" s="241"/>
      <c r="G160" s="125"/>
    </row>
    <row r="161" spans="1:7" ht="19.5" thickBot="1">
      <c r="A161" s="382">
        <v>3.11</v>
      </c>
      <c r="B161" s="406" t="s">
        <v>132</v>
      </c>
      <c r="C161" s="451"/>
      <c r="D161" s="452"/>
      <c r="E161" s="438"/>
      <c r="F161" s="438"/>
      <c r="G161" s="125"/>
    </row>
    <row r="162" spans="1:7" ht="122.25" customHeight="1">
      <c r="A162" s="145"/>
      <c r="B162" s="408" t="s">
        <v>133</v>
      </c>
      <c r="C162" s="395"/>
      <c r="D162" s="75"/>
      <c r="E162" s="46"/>
      <c r="F162" s="46"/>
      <c r="G162" s="125"/>
    </row>
    <row r="163" spans="1:7" ht="15.75" customHeight="1">
      <c r="A163" s="407"/>
      <c r="B163" s="409" t="s">
        <v>134</v>
      </c>
      <c r="C163" s="449"/>
      <c r="D163" s="450"/>
      <c r="E163" s="311"/>
      <c r="F163" s="311"/>
      <c r="G163" s="125"/>
    </row>
    <row r="164" spans="1:7" ht="18.75">
      <c r="A164" s="407"/>
      <c r="B164" s="279" t="s">
        <v>107</v>
      </c>
      <c r="C164" s="321">
        <f>3*1.8</f>
        <v>5.4</v>
      </c>
      <c r="D164" s="322" t="s">
        <v>31</v>
      </c>
      <c r="E164" s="241"/>
      <c r="F164" s="241"/>
      <c r="G164" s="125"/>
    </row>
    <row r="165" spans="1:7" ht="19.5" thickBot="1">
      <c r="A165" s="410"/>
      <c r="B165" s="281" t="s">
        <v>108</v>
      </c>
      <c r="C165" s="321">
        <f>C164</f>
        <v>5.4</v>
      </c>
      <c r="D165" s="322" t="s">
        <v>31</v>
      </c>
      <c r="E165" s="241"/>
      <c r="F165" s="241"/>
      <c r="G165" s="125"/>
    </row>
    <row r="166" spans="1:7" ht="19.5" thickBot="1">
      <c r="A166" s="411" t="s">
        <v>263</v>
      </c>
      <c r="B166" s="400" t="s">
        <v>264</v>
      </c>
      <c r="C166" s="328"/>
      <c r="D166" s="329"/>
      <c r="E166" s="438">
        <v>0</v>
      </c>
      <c r="F166" s="438"/>
      <c r="G166" s="125"/>
    </row>
    <row r="167" spans="1:7" ht="54">
      <c r="A167" s="144"/>
      <c r="B167" s="412" t="s">
        <v>265</v>
      </c>
      <c r="C167" s="309"/>
      <c r="D167" s="310"/>
      <c r="E167" s="311">
        <v>0</v>
      </c>
      <c r="F167" s="311"/>
      <c r="G167" s="125"/>
    </row>
    <row r="168" spans="1:7" ht="19.5">
      <c r="A168" s="144"/>
      <c r="B168" s="279" t="s">
        <v>117</v>
      </c>
      <c r="C168" s="321">
        <f>14.3+10.6+7.5+6.5+1.2</f>
        <v>40.1</v>
      </c>
      <c r="D168" s="322" t="s">
        <v>73</v>
      </c>
      <c r="E168" s="241"/>
      <c r="F168" s="241"/>
      <c r="G168" s="125"/>
    </row>
    <row r="169" spans="1:7" ht="19.5">
      <c r="A169" s="102"/>
      <c r="B169" s="279" t="s">
        <v>118</v>
      </c>
      <c r="C169" s="321">
        <f>10.2+3.2</f>
        <v>13.399999999999999</v>
      </c>
      <c r="D169" s="322" t="s">
        <v>73</v>
      </c>
      <c r="E169" s="241"/>
      <c r="F169" s="241"/>
      <c r="G169" s="125"/>
    </row>
    <row r="170" spans="1:7" ht="20.25" thickBot="1">
      <c r="A170" s="102"/>
      <c r="B170" s="281" t="s">
        <v>234</v>
      </c>
      <c r="C170" s="321">
        <f>9.55+2.5</f>
        <v>12.05</v>
      </c>
      <c r="D170" s="322" t="s">
        <v>73</v>
      </c>
      <c r="E170" s="241"/>
      <c r="F170" s="241"/>
      <c r="G170" s="125"/>
    </row>
    <row r="171" spans="1:7" ht="20.25" thickBot="1">
      <c r="A171" s="382">
        <v>3.12</v>
      </c>
      <c r="B171" s="400" t="s">
        <v>266</v>
      </c>
      <c r="C171" s="328"/>
      <c r="D171" s="329"/>
      <c r="E171" s="438"/>
      <c r="F171" s="438"/>
      <c r="G171" s="125"/>
    </row>
    <row r="172" spans="1:7" ht="39">
      <c r="A172" s="144"/>
      <c r="B172" s="412" t="s">
        <v>267</v>
      </c>
      <c r="C172" s="96"/>
      <c r="D172" s="52"/>
      <c r="E172" s="46"/>
      <c r="F172" s="46"/>
      <c r="G172" s="125"/>
    </row>
    <row r="173" spans="1:7" ht="19.5">
      <c r="A173" s="144"/>
      <c r="B173" s="413" t="s">
        <v>268</v>
      </c>
      <c r="C173" s="309"/>
      <c r="D173" s="310"/>
      <c r="E173" s="311"/>
      <c r="F173" s="311"/>
      <c r="G173" s="125"/>
    </row>
    <row r="174" spans="1:7" ht="19.5">
      <c r="A174" s="144"/>
      <c r="B174" s="398" t="s">
        <v>107</v>
      </c>
      <c r="C174" s="321">
        <f>1.6+1.1+1.2+1.6</f>
        <v>5.5</v>
      </c>
      <c r="D174" s="322" t="s">
        <v>73</v>
      </c>
      <c r="E174" s="241"/>
      <c r="F174" s="241"/>
      <c r="G174" s="125"/>
    </row>
    <row r="175" spans="1:7" ht="20.25" thickBot="1">
      <c r="A175" s="144"/>
      <c r="B175" s="399" t="s">
        <v>108</v>
      </c>
      <c r="C175" s="321">
        <f>C174</f>
        <v>5.5</v>
      </c>
      <c r="D175" s="322" t="s">
        <v>73</v>
      </c>
      <c r="E175" s="241"/>
      <c r="F175" s="241"/>
      <c r="G175" s="125"/>
    </row>
    <row r="176" spans="1:7" ht="20.25" thickBot="1">
      <c r="A176" s="382">
        <v>3.12</v>
      </c>
      <c r="B176" s="414" t="s">
        <v>96</v>
      </c>
      <c r="C176" s="446"/>
      <c r="D176" s="447"/>
      <c r="E176" s="448"/>
      <c r="F176" s="448"/>
      <c r="G176" s="125"/>
    </row>
    <row r="177" spans="1:7" ht="39">
      <c r="A177" s="364"/>
      <c r="B177" s="445" t="s">
        <v>135</v>
      </c>
      <c r="C177" s="321"/>
      <c r="D177" s="322"/>
      <c r="E177" s="241"/>
      <c r="F177" s="241"/>
      <c r="G177" s="125"/>
    </row>
    <row r="178" spans="1:7" ht="19.5">
      <c r="A178" s="364"/>
      <c r="B178" s="279" t="s">
        <v>117</v>
      </c>
      <c r="C178" s="321">
        <f>10.3*4.75+4.6*14.3</f>
        <v>114.70500000000001</v>
      </c>
      <c r="D178" s="322" t="s">
        <v>31</v>
      </c>
      <c r="E178" s="241"/>
      <c r="F178" s="241"/>
      <c r="G178" s="125"/>
    </row>
    <row r="179" spans="1:7" ht="19.5">
      <c r="A179" s="364"/>
      <c r="B179" s="279" t="s">
        <v>118</v>
      </c>
      <c r="C179" s="321">
        <f>10.2*4.35</f>
        <v>44.36999999999999</v>
      </c>
      <c r="D179" s="322" t="s">
        <v>31</v>
      </c>
      <c r="E179" s="241"/>
      <c r="F179" s="241"/>
      <c r="G179" s="125"/>
    </row>
    <row r="180" spans="1:7" ht="19.5">
      <c r="A180" s="364"/>
      <c r="B180" s="279" t="s">
        <v>234</v>
      </c>
      <c r="C180" s="321">
        <f>9.55*4.75</f>
        <v>45.362500000000004</v>
      </c>
      <c r="D180" s="322" t="s">
        <v>31</v>
      </c>
      <c r="E180" s="241"/>
      <c r="F180" s="241"/>
      <c r="G180" s="125"/>
    </row>
    <row r="181" spans="1:7" ht="20.25" thickBot="1">
      <c r="A181" s="415"/>
      <c r="B181" s="281" t="s">
        <v>238</v>
      </c>
      <c r="C181" s="321">
        <f>5.2*2.6</f>
        <v>13.520000000000001</v>
      </c>
      <c r="D181" s="322" t="s">
        <v>31</v>
      </c>
      <c r="E181" s="241"/>
      <c r="F181" s="241">
        <f>C181*E181</f>
        <v>0</v>
      </c>
      <c r="G181" s="125"/>
    </row>
    <row r="182" spans="1:7" ht="20.25" thickBot="1">
      <c r="A182" s="382">
        <v>3.13</v>
      </c>
      <c r="B182" s="282" t="s">
        <v>136</v>
      </c>
      <c r="C182" s="328"/>
      <c r="D182" s="329"/>
      <c r="E182" s="438"/>
      <c r="F182" s="438"/>
      <c r="G182" s="125"/>
    </row>
    <row r="183" spans="1:7" ht="92.25">
      <c r="A183" s="364"/>
      <c r="B183" s="417" t="s">
        <v>225</v>
      </c>
      <c r="C183" s="309"/>
      <c r="D183" s="310"/>
      <c r="E183" s="311"/>
      <c r="F183" s="311"/>
      <c r="G183" s="125"/>
    </row>
    <row r="184" spans="1:7" ht="19.5">
      <c r="A184" s="364"/>
      <c r="B184" s="279" t="s">
        <v>117</v>
      </c>
      <c r="C184" s="321">
        <f>3.2*7.5+9.55*3</f>
        <v>52.650000000000006</v>
      </c>
      <c r="D184" s="322" t="s">
        <v>31</v>
      </c>
      <c r="E184" s="241"/>
      <c r="F184" s="241"/>
      <c r="G184" s="125"/>
    </row>
    <row r="185" spans="1:7" ht="19.5">
      <c r="A185" s="364"/>
      <c r="B185" s="279" t="s">
        <v>118</v>
      </c>
      <c r="C185" s="321">
        <f>10.2*3</f>
        <v>30.599999999999998</v>
      </c>
      <c r="D185" s="322" t="s">
        <v>31</v>
      </c>
      <c r="E185" s="241"/>
      <c r="F185" s="241"/>
      <c r="G185" s="125"/>
    </row>
    <row r="186" spans="1:7" ht="20.25" thickBot="1">
      <c r="A186" s="364"/>
      <c r="B186" s="281" t="s">
        <v>234</v>
      </c>
      <c r="C186" s="321">
        <f>9.55*2.5</f>
        <v>23.875</v>
      </c>
      <c r="D186" s="322" t="s">
        <v>31</v>
      </c>
      <c r="E186" s="241"/>
      <c r="F186" s="241"/>
      <c r="G186" s="125"/>
    </row>
    <row r="187" spans="1:7" ht="20.25" thickBot="1">
      <c r="A187" s="411" t="s">
        <v>269</v>
      </c>
      <c r="B187" s="282" t="s">
        <v>270</v>
      </c>
      <c r="C187" s="328"/>
      <c r="D187" s="329"/>
      <c r="E187" s="438"/>
      <c r="F187" s="438"/>
      <c r="G187" s="125"/>
    </row>
    <row r="188" spans="1:7" ht="39">
      <c r="A188" s="126"/>
      <c r="B188" s="418" t="s">
        <v>271</v>
      </c>
      <c r="C188" s="309"/>
      <c r="D188" s="310"/>
      <c r="E188" s="311"/>
      <c r="F188" s="311"/>
      <c r="G188" s="125"/>
    </row>
    <row r="189" spans="1:7" ht="19.5">
      <c r="A189" s="146"/>
      <c r="B189" s="279" t="s">
        <v>117</v>
      </c>
      <c r="C189" s="321">
        <f>C53</f>
        <v>77.855</v>
      </c>
      <c r="D189" s="322" t="s">
        <v>31</v>
      </c>
      <c r="E189" s="241"/>
      <c r="F189" s="241"/>
      <c r="G189" s="125"/>
    </row>
    <row r="190" spans="1:7" ht="19.5">
      <c r="A190" s="103"/>
      <c r="B190" s="279" t="s">
        <v>118</v>
      </c>
      <c r="C190" s="321">
        <f>C54</f>
        <v>33.75</v>
      </c>
      <c r="D190" s="322" t="s">
        <v>31</v>
      </c>
      <c r="E190" s="241"/>
      <c r="F190" s="241"/>
      <c r="G190" s="125"/>
    </row>
    <row r="191" spans="1:7" ht="19.5">
      <c r="A191" s="103"/>
      <c r="B191" s="279" t="s">
        <v>234</v>
      </c>
      <c r="C191" s="321">
        <f>C55</f>
        <v>35.89750000000001</v>
      </c>
      <c r="D191" s="322" t="s">
        <v>31</v>
      </c>
      <c r="E191" s="241"/>
      <c r="F191" s="241"/>
      <c r="G191" s="125"/>
    </row>
    <row r="192" spans="1:7" ht="20.25" thickBot="1">
      <c r="A192" s="103"/>
      <c r="B192" s="281" t="s">
        <v>238</v>
      </c>
      <c r="C192" s="321">
        <f>C56</f>
        <v>9</v>
      </c>
      <c r="D192" s="322" t="s">
        <v>31</v>
      </c>
      <c r="E192" s="241"/>
      <c r="F192" s="241"/>
      <c r="G192" s="125"/>
    </row>
    <row r="193" spans="1:7" s="39" customFormat="1" ht="20.25" thickBot="1">
      <c r="A193" s="419">
        <v>3.14</v>
      </c>
      <c r="B193" s="269" t="s">
        <v>86</v>
      </c>
      <c r="C193" s="444"/>
      <c r="D193" s="436"/>
      <c r="E193" s="438"/>
      <c r="F193" s="438"/>
      <c r="G193" s="125"/>
    </row>
    <row r="194" spans="1:7" s="39" customFormat="1" ht="66" thickBot="1">
      <c r="A194" s="373"/>
      <c r="B194" s="420" t="s">
        <v>137</v>
      </c>
      <c r="C194" s="443"/>
      <c r="D194" s="425"/>
      <c r="E194" s="311"/>
      <c r="F194" s="311"/>
      <c r="G194" s="125"/>
    </row>
    <row r="195" spans="1:7" s="39" customFormat="1" ht="20.25" thickBot="1">
      <c r="A195" s="373"/>
      <c r="B195" s="442" t="s">
        <v>87</v>
      </c>
      <c r="C195" s="321">
        <v>271.3</v>
      </c>
      <c r="D195" s="240" t="s">
        <v>31</v>
      </c>
      <c r="E195" s="241"/>
      <c r="F195" s="241"/>
      <c r="G195" s="125"/>
    </row>
    <row r="196" spans="1:7" ht="20.25" thickBot="1">
      <c r="A196" s="382">
        <v>3.18</v>
      </c>
      <c r="B196" s="282" t="s">
        <v>272</v>
      </c>
      <c r="C196" s="328"/>
      <c r="D196" s="329"/>
      <c r="E196" s="438"/>
      <c r="F196" s="438"/>
      <c r="G196" s="125"/>
    </row>
    <row r="197" spans="1:7" ht="52.5">
      <c r="A197" s="144"/>
      <c r="B197" s="397" t="s">
        <v>273</v>
      </c>
      <c r="C197" s="309"/>
      <c r="D197" s="310"/>
      <c r="E197" s="311"/>
      <c r="F197" s="311"/>
      <c r="G197" s="125"/>
    </row>
    <row r="198" spans="1:7" ht="19.5">
      <c r="A198" s="144"/>
      <c r="B198" s="279" t="s">
        <v>117</v>
      </c>
      <c r="C198" s="321">
        <f>1+1.5+15.2+14.3</f>
        <v>32</v>
      </c>
      <c r="D198" s="322" t="s">
        <v>73</v>
      </c>
      <c r="E198" s="241"/>
      <c r="F198" s="241"/>
      <c r="G198" s="125"/>
    </row>
    <row r="199" spans="1:7" ht="19.5">
      <c r="A199" s="144"/>
      <c r="B199" s="279" t="s">
        <v>118</v>
      </c>
      <c r="C199" s="321">
        <f>1+3.3+10.2+1</f>
        <v>15.5</v>
      </c>
      <c r="D199" s="322" t="s">
        <v>73</v>
      </c>
      <c r="E199" s="241"/>
      <c r="F199" s="241"/>
      <c r="G199" s="125"/>
    </row>
    <row r="200" spans="1:7" ht="19.5">
      <c r="A200" s="144"/>
      <c r="B200" s="279" t="s">
        <v>234</v>
      </c>
      <c r="C200" s="321">
        <f>1+7.2+9.5+3.8+2</f>
        <v>23.5</v>
      </c>
      <c r="D200" s="322" t="s">
        <v>73</v>
      </c>
      <c r="E200" s="241"/>
      <c r="F200" s="241"/>
      <c r="G200" s="125"/>
    </row>
    <row r="201" spans="1:7" ht="19.5">
      <c r="A201" s="144"/>
      <c r="B201" s="279" t="s">
        <v>107</v>
      </c>
      <c r="C201" s="321">
        <f>1.7+6.3+3.5+4</f>
        <v>15.5</v>
      </c>
      <c r="D201" s="322" t="s">
        <v>73</v>
      </c>
      <c r="E201" s="241"/>
      <c r="F201" s="241"/>
      <c r="G201" s="125"/>
    </row>
    <row r="202" spans="1:7" ht="19.5">
      <c r="A202" s="145"/>
      <c r="B202" s="279" t="s">
        <v>108</v>
      </c>
      <c r="C202" s="321">
        <f>7.8+6+3.5+1.2</f>
        <v>18.5</v>
      </c>
      <c r="D202" s="322" t="s">
        <v>73</v>
      </c>
      <c r="E202" s="241"/>
      <c r="F202" s="241"/>
      <c r="G202" s="125"/>
    </row>
    <row r="203" spans="1:7" ht="20.25" thickBot="1">
      <c r="A203" s="102"/>
      <c r="B203" s="281" t="s">
        <v>328</v>
      </c>
      <c r="C203" s="321">
        <f>6+6+2+2</f>
        <v>16</v>
      </c>
      <c r="D203" s="322" t="s">
        <v>73</v>
      </c>
      <c r="E203" s="241"/>
      <c r="F203" s="241"/>
      <c r="G203" s="125"/>
    </row>
    <row r="204" spans="1:7" ht="20.25" thickBot="1">
      <c r="A204" s="382">
        <v>3.16</v>
      </c>
      <c r="B204" s="282" t="s">
        <v>88</v>
      </c>
      <c r="C204" s="328"/>
      <c r="D204" s="329"/>
      <c r="E204" s="438"/>
      <c r="F204" s="438"/>
      <c r="G204" s="125"/>
    </row>
    <row r="205" spans="1:7" ht="121.5" customHeight="1" thickBot="1">
      <c r="A205" s="421"/>
      <c r="B205" s="298" t="s">
        <v>223</v>
      </c>
      <c r="C205" s="309"/>
      <c r="D205" s="310"/>
      <c r="E205" s="46"/>
      <c r="F205" s="46"/>
      <c r="G205" s="125"/>
    </row>
    <row r="206" spans="1:7" ht="20.25" thickBot="1">
      <c r="A206" s="378"/>
      <c r="B206" s="440" t="s">
        <v>89</v>
      </c>
      <c r="C206" s="321">
        <v>1</v>
      </c>
      <c r="D206" s="322" t="s">
        <v>51</v>
      </c>
      <c r="E206" s="330"/>
      <c r="F206" s="46"/>
      <c r="G206" s="125"/>
    </row>
    <row r="207" spans="1:7" ht="20.25" thickBot="1">
      <c r="A207" s="382">
        <v>3.17</v>
      </c>
      <c r="B207" s="275" t="s">
        <v>83</v>
      </c>
      <c r="C207" s="441"/>
      <c r="D207" s="329"/>
      <c r="E207" s="54"/>
      <c r="F207" s="46"/>
      <c r="G207" s="125"/>
    </row>
    <row r="208" spans="1:7" ht="82.5" customHeight="1" thickBot="1">
      <c r="A208" s="121"/>
      <c r="B208" s="271" t="s">
        <v>224</v>
      </c>
      <c r="C208" s="434"/>
      <c r="D208" s="310"/>
      <c r="E208" s="428"/>
      <c r="F208" s="311"/>
      <c r="G208" s="125"/>
    </row>
    <row r="209" spans="1:7" ht="20.25" thickBot="1">
      <c r="A209" s="119"/>
      <c r="B209" s="433" t="s">
        <v>84</v>
      </c>
      <c r="C209" s="439">
        <f>27.25+32.9+26.9+34.75</f>
        <v>121.8</v>
      </c>
      <c r="D209" s="322" t="s">
        <v>73</v>
      </c>
      <c r="E209" s="241"/>
      <c r="F209" s="241"/>
      <c r="G209" s="125"/>
    </row>
    <row r="210" spans="1:7" ht="20.25" thickBot="1">
      <c r="A210" s="419">
        <v>3.18</v>
      </c>
      <c r="B210" s="423" t="s">
        <v>48</v>
      </c>
      <c r="C210" s="435"/>
      <c r="D210" s="436"/>
      <c r="E210" s="437"/>
      <c r="F210" s="438"/>
      <c r="G210" s="125"/>
    </row>
    <row r="211" spans="1:7" ht="66" thickBot="1">
      <c r="A211" s="368"/>
      <c r="B211" s="355" t="s">
        <v>49</v>
      </c>
      <c r="C211" s="427"/>
      <c r="D211" s="425"/>
      <c r="E211" s="428"/>
      <c r="F211" s="311"/>
      <c r="G211" s="125"/>
    </row>
    <row r="212" spans="1:7" ht="20.25" thickBot="1">
      <c r="A212" s="376"/>
      <c r="B212" s="426" t="s">
        <v>274</v>
      </c>
      <c r="C212" s="432">
        <v>1</v>
      </c>
      <c r="D212" s="240" t="s">
        <v>23</v>
      </c>
      <c r="E212" s="241"/>
      <c r="F212" s="241"/>
      <c r="G212" s="125"/>
    </row>
    <row r="213" spans="1:6" ht="14.25" customHeight="1" thickBot="1">
      <c r="A213" s="424"/>
      <c r="B213" s="176" t="s">
        <v>52</v>
      </c>
      <c r="C213" s="429"/>
      <c r="D213" s="429"/>
      <c r="E213" s="430"/>
      <c r="F213" s="431">
        <f>SUM(F13:F212)</f>
        <v>0</v>
      </c>
    </row>
    <row r="214" spans="1:6" ht="14.25" customHeight="1" thickBot="1">
      <c r="A214" s="70"/>
      <c r="B214" s="71"/>
      <c r="C214" s="68"/>
      <c r="E214" s="31"/>
      <c r="F214" s="31"/>
    </row>
    <row r="215" spans="1:6" ht="14.25" thickBot="1">
      <c r="A215" s="70"/>
      <c r="B215" s="206" t="s">
        <v>29</v>
      </c>
      <c r="C215" s="69"/>
      <c r="E215" s="31"/>
      <c r="F215" s="31"/>
    </row>
  </sheetData>
  <sheetProtection selectLockedCells="1" selectUnlockedCells="1"/>
  <mergeCells count="42">
    <mergeCell ref="F10:F12"/>
    <mergeCell ref="A10:A12"/>
    <mergeCell ref="B10:B12"/>
    <mergeCell ref="C10:C12"/>
    <mergeCell ref="A126:A132"/>
    <mergeCell ref="A75:A77"/>
    <mergeCell ref="A22:A26"/>
    <mergeCell ref="D10:D12"/>
    <mergeCell ref="E10:E12"/>
    <mergeCell ref="A92:A101"/>
    <mergeCell ref="B213:E213"/>
    <mergeCell ref="A138:A141"/>
    <mergeCell ref="A162:A165"/>
    <mergeCell ref="A16:A17"/>
    <mergeCell ref="A19:A20"/>
    <mergeCell ref="A69:A73"/>
    <mergeCell ref="A194:A195"/>
    <mergeCell ref="A103:A106"/>
    <mergeCell ref="A109:A115"/>
    <mergeCell ref="A117:A124"/>
    <mergeCell ref="A1:F1"/>
    <mergeCell ref="B4:B5"/>
    <mergeCell ref="A8:A9"/>
    <mergeCell ref="B8:B9"/>
    <mergeCell ref="C8:C9"/>
    <mergeCell ref="D8:D9"/>
    <mergeCell ref="A148:A153"/>
    <mergeCell ref="A155:A160"/>
    <mergeCell ref="A28:A30"/>
    <mergeCell ref="A33:A35"/>
    <mergeCell ref="A39:A45"/>
    <mergeCell ref="A53:A58"/>
    <mergeCell ref="A60:A65"/>
    <mergeCell ref="A47:A49"/>
    <mergeCell ref="A87:A90"/>
    <mergeCell ref="A81:A85"/>
    <mergeCell ref="A167:A168"/>
    <mergeCell ref="A172:A175"/>
    <mergeCell ref="A188:A189"/>
    <mergeCell ref="A197:A202"/>
    <mergeCell ref="A177:A180"/>
    <mergeCell ref="A183:A186"/>
  </mergeCells>
  <printOptions/>
  <pageMargins left="0.39375" right="0.19652777777777777" top="0.39375" bottom="0.5902777777777778" header="0.5118055555555555" footer="0.5118055555555555"/>
  <pageSetup horizontalDpi="300" verticalDpi="300" orientation="portrait" paperSize="9" scale="97" r:id="rId3"/>
  <rowBreaks count="2" manualBreakCount="2">
    <brk id="126" max="255" man="1"/>
    <brk id="154"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G86"/>
  <sheetViews>
    <sheetView showZeros="0" view="pageBreakPreview" zoomScaleSheetLayoutView="100" zoomScalePageLayoutView="0" workbookViewId="0" topLeftCell="A1">
      <selection activeCell="E10" sqref="E10:E12"/>
    </sheetView>
  </sheetViews>
  <sheetFormatPr defaultColWidth="9.28125" defaultRowHeight="12.75"/>
  <cols>
    <col min="1" max="1" width="7.28125" style="2" customWidth="1"/>
    <col min="2" max="2" width="50.421875" style="78" bestFit="1" customWidth="1"/>
    <col min="3" max="3" width="8.421875" style="109" customWidth="1"/>
    <col min="4" max="4" width="5.7109375" style="24" customWidth="1"/>
    <col min="5" max="5" width="14.7109375" style="3" customWidth="1"/>
    <col min="6" max="6" width="17.8515625" style="3" customWidth="1"/>
    <col min="7" max="7" width="11.00390625" style="4" bestFit="1" customWidth="1"/>
    <col min="8" max="16384" width="9.28125" style="4" customWidth="1"/>
  </cols>
  <sheetData>
    <row r="1" spans="1:6" ht="13.5" thickBot="1">
      <c r="A1" s="176" t="s">
        <v>67</v>
      </c>
      <c r="B1" s="177"/>
      <c r="C1" s="177"/>
      <c r="D1" s="177"/>
      <c r="E1" s="177"/>
      <c r="F1" s="178"/>
    </row>
    <row r="2" spans="1:6" ht="15">
      <c r="A2" s="25"/>
      <c r="B2" s="79"/>
      <c r="C2" s="9"/>
      <c r="D2" s="9"/>
      <c r="E2" s="9"/>
      <c r="F2" s="9"/>
    </row>
    <row r="3" spans="1:6" ht="15" thickBot="1">
      <c r="A3" s="25"/>
      <c r="B3" s="79"/>
      <c r="C3" s="9"/>
      <c r="D3" s="9"/>
      <c r="E3" s="9"/>
      <c r="F3" s="9"/>
    </row>
    <row r="4" spans="1:6" ht="12.75" customHeight="1">
      <c r="A4" s="10"/>
      <c r="B4" s="160" t="s">
        <v>230</v>
      </c>
      <c r="C4" s="93"/>
      <c r="D4" s="4"/>
      <c r="E4" s="4"/>
      <c r="F4" s="4"/>
    </row>
    <row r="5" spans="1:6" ht="12.75" customHeight="1" thickBot="1">
      <c r="A5" s="10"/>
      <c r="B5" s="161"/>
      <c r="C5" s="104"/>
      <c r="D5" s="4"/>
      <c r="E5" s="4"/>
      <c r="F5" s="4"/>
    </row>
    <row r="6" spans="1:6" ht="13.5" thickBot="1">
      <c r="A6" s="11"/>
      <c r="B6" s="282" t="s">
        <v>53</v>
      </c>
      <c r="C6" s="105"/>
      <c r="D6" s="15"/>
      <c r="E6" s="15"/>
      <c r="F6" s="15"/>
    </row>
    <row r="7" spans="1:6" ht="13.5" thickBot="1">
      <c r="A7" s="11"/>
      <c r="B7" s="80"/>
      <c r="C7" s="106"/>
      <c r="D7" s="15"/>
      <c r="E7" s="15"/>
      <c r="F7" s="15"/>
    </row>
    <row r="8" spans="1:6" ht="12.75">
      <c r="A8" s="345" t="s">
        <v>14</v>
      </c>
      <c r="B8" s="476" t="s">
        <v>15</v>
      </c>
      <c r="C8" s="184" t="s">
        <v>16</v>
      </c>
      <c r="D8" s="180" t="s">
        <v>17</v>
      </c>
      <c r="E8" s="479" t="s">
        <v>18</v>
      </c>
      <c r="F8" s="479" t="s">
        <v>19</v>
      </c>
    </row>
    <row r="9" spans="1:6" ht="13.5" thickBot="1">
      <c r="A9" s="347"/>
      <c r="B9" s="477"/>
      <c r="C9" s="185"/>
      <c r="D9" s="181"/>
      <c r="E9" s="480" t="s">
        <v>329</v>
      </c>
      <c r="F9" s="480" t="s">
        <v>329</v>
      </c>
    </row>
    <row r="10" spans="1:6" ht="12.75" customHeight="1">
      <c r="A10" s="345">
        <v>4</v>
      </c>
      <c r="B10" s="350" t="s">
        <v>8</v>
      </c>
      <c r="C10" s="481"/>
      <c r="D10" s="158"/>
      <c r="E10" s="478"/>
      <c r="F10" s="478"/>
    </row>
    <row r="11" spans="1:6" ht="15.75" customHeight="1">
      <c r="A11" s="346"/>
      <c r="B11" s="351"/>
      <c r="C11" s="482"/>
      <c r="D11" s="155"/>
      <c r="E11" s="157"/>
      <c r="F11" s="157"/>
    </row>
    <row r="12" spans="1:6" ht="13.5" thickBot="1">
      <c r="A12" s="347"/>
      <c r="B12" s="352"/>
      <c r="C12" s="482"/>
      <c r="D12" s="155"/>
      <c r="E12" s="157"/>
      <c r="F12" s="157"/>
    </row>
    <row r="13" spans="1:6" ht="13.5" thickBot="1">
      <c r="A13" s="483">
        <v>4.1</v>
      </c>
      <c r="B13" s="484" t="s">
        <v>138</v>
      </c>
      <c r="C13" s="545"/>
      <c r="D13" s="122"/>
      <c r="E13" s="546"/>
      <c r="F13" s="546"/>
    </row>
    <row r="14" spans="1:6" ht="53.25" thickBot="1">
      <c r="A14" s="486"/>
      <c r="B14" s="232" t="s">
        <v>139</v>
      </c>
      <c r="C14" s="547">
        <v>1</v>
      </c>
      <c r="D14" s="548" t="s">
        <v>23</v>
      </c>
      <c r="E14" s="549"/>
      <c r="F14" s="525"/>
    </row>
    <row r="15" spans="1:6" ht="13.5" thickBot="1">
      <c r="A15" s="268">
        <v>4.2</v>
      </c>
      <c r="B15" s="484" t="s">
        <v>54</v>
      </c>
      <c r="C15" s="539"/>
      <c r="D15" s="522"/>
      <c r="E15" s="544">
        <v>0</v>
      </c>
      <c r="F15" s="523"/>
    </row>
    <row r="16" spans="1:6" ht="52.5">
      <c r="A16" s="487"/>
      <c r="B16" s="489" t="s">
        <v>275</v>
      </c>
      <c r="C16" s="536"/>
      <c r="D16" s="506"/>
      <c r="E16" s="540">
        <v>0</v>
      </c>
      <c r="F16" s="520">
        <f>C16*E16</f>
        <v>0</v>
      </c>
    </row>
    <row r="17" spans="1:7" ht="12.75">
      <c r="A17" s="488"/>
      <c r="B17" s="490" t="s">
        <v>276</v>
      </c>
      <c r="C17" s="526">
        <v>1</v>
      </c>
      <c r="D17" s="542" t="s">
        <v>46</v>
      </c>
      <c r="E17" s="543"/>
      <c r="F17" s="525"/>
      <c r="G17" s="124"/>
    </row>
    <row r="18" spans="1:6" ht="12.75">
      <c r="A18" s="488"/>
      <c r="B18" s="490" t="s">
        <v>277</v>
      </c>
      <c r="C18" s="526">
        <v>1</v>
      </c>
      <c r="D18" s="542" t="s">
        <v>46</v>
      </c>
      <c r="E18" s="543"/>
      <c r="F18" s="525"/>
    </row>
    <row r="19" spans="1:6" ht="13.5" thickBot="1">
      <c r="A19" s="491"/>
      <c r="B19" s="492" t="s">
        <v>278</v>
      </c>
      <c r="C19" s="526">
        <v>1</v>
      </c>
      <c r="D19" s="542" t="s">
        <v>46</v>
      </c>
      <c r="E19" s="543"/>
      <c r="F19" s="525"/>
    </row>
    <row r="20" spans="1:6" ht="13.5" thickBot="1">
      <c r="A20" s="268">
        <v>4.3</v>
      </c>
      <c r="B20" s="493" t="s">
        <v>279</v>
      </c>
      <c r="C20" s="539"/>
      <c r="D20" s="522"/>
      <c r="E20" s="544">
        <v>0</v>
      </c>
      <c r="F20" s="523"/>
    </row>
    <row r="21" spans="1:6" ht="39">
      <c r="A21" s="487"/>
      <c r="B21" s="489" t="s">
        <v>280</v>
      </c>
      <c r="C21" s="536"/>
      <c r="D21" s="506"/>
      <c r="E21" s="540">
        <v>0</v>
      </c>
      <c r="F21" s="520"/>
    </row>
    <row r="22" spans="1:6" ht="12.75">
      <c r="A22" s="488"/>
      <c r="B22" s="494" t="s">
        <v>281</v>
      </c>
      <c r="C22" s="541">
        <v>1</v>
      </c>
      <c r="D22" s="542" t="s">
        <v>46</v>
      </c>
      <c r="E22" s="543"/>
      <c r="F22" s="525"/>
    </row>
    <row r="23" spans="1:6" ht="13.5" thickBot="1">
      <c r="A23" s="491"/>
      <c r="B23" s="492" t="s">
        <v>282</v>
      </c>
      <c r="C23" s="541">
        <v>1</v>
      </c>
      <c r="D23" s="542" t="s">
        <v>46</v>
      </c>
      <c r="E23" s="543"/>
      <c r="F23" s="525"/>
    </row>
    <row r="24" spans="1:6" ht="13.5" thickBot="1">
      <c r="A24" s="268">
        <v>4.4</v>
      </c>
      <c r="B24" s="493" t="s">
        <v>283</v>
      </c>
      <c r="C24" s="539"/>
      <c r="D24" s="522"/>
      <c r="E24" s="523">
        <v>0</v>
      </c>
      <c r="F24" s="523"/>
    </row>
    <row r="25" spans="1:6" ht="39">
      <c r="A25" s="487"/>
      <c r="B25" s="489" t="s">
        <v>284</v>
      </c>
      <c r="C25" s="536"/>
      <c r="D25" s="506"/>
      <c r="E25" s="520">
        <v>0</v>
      </c>
      <c r="F25" s="520"/>
    </row>
    <row r="26" spans="1:6" ht="13.5">
      <c r="A26" s="488"/>
      <c r="B26" s="490" t="s">
        <v>285</v>
      </c>
      <c r="C26" s="526">
        <v>6</v>
      </c>
      <c r="D26" s="514" t="s">
        <v>286</v>
      </c>
      <c r="E26" s="525"/>
      <c r="F26" s="525"/>
    </row>
    <row r="27" spans="1:6" ht="13.5" thickBot="1">
      <c r="A27" s="491"/>
      <c r="B27" s="496" t="s">
        <v>287</v>
      </c>
      <c r="C27" s="526">
        <v>60</v>
      </c>
      <c r="D27" s="514" t="s">
        <v>286</v>
      </c>
      <c r="E27" s="525"/>
      <c r="F27" s="525"/>
    </row>
    <row r="28" spans="1:6" ht="13.5" thickBot="1">
      <c r="A28" s="268">
        <v>4.5</v>
      </c>
      <c r="B28" s="493" t="s">
        <v>288</v>
      </c>
      <c r="C28" s="539"/>
      <c r="D28" s="522"/>
      <c r="E28" s="523"/>
      <c r="F28" s="523"/>
    </row>
    <row r="29" spans="1:6" ht="39">
      <c r="A29" s="487"/>
      <c r="B29" s="497" t="s">
        <v>280</v>
      </c>
      <c r="C29" s="536"/>
      <c r="D29" s="506"/>
      <c r="E29" s="520"/>
      <c r="F29" s="520"/>
    </row>
    <row r="30" spans="1:6" ht="12.75">
      <c r="A30" s="488"/>
      <c r="B30" s="495" t="s">
        <v>289</v>
      </c>
      <c r="C30" s="526">
        <v>32</v>
      </c>
      <c r="D30" s="537" t="s">
        <v>46</v>
      </c>
      <c r="E30" s="525"/>
      <c r="F30" s="525"/>
    </row>
    <row r="31" spans="1:6" ht="12.75">
      <c r="A31" s="488"/>
      <c r="B31" s="495" t="s">
        <v>290</v>
      </c>
      <c r="C31" s="526">
        <v>1</v>
      </c>
      <c r="D31" s="537" t="s">
        <v>46</v>
      </c>
      <c r="E31" s="525"/>
      <c r="F31" s="525"/>
    </row>
    <row r="32" spans="1:6" ht="13.5" thickBot="1">
      <c r="A32" s="491"/>
      <c r="B32" s="496" t="s">
        <v>291</v>
      </c>
      <c r="C32" s="526">
        <v>30</v>
      </c>
      <c r="D32" s="538" t="s">
        <v>286</v>
      </c>
      <c r="E32" s="525"/>
      <c r="F32" s="525"/>
    </row>
    <row r="33" spans="1:6" ht="13.5" thickBot="1">
      <c r="A33" s="361">
        <v>4.3</v>
      </c>
      <c r="B33" s="282" t="s">
        <v>140</v>
      </c>
      <c r="C33" s="521"/>
      <c r="D33" s="522"/>
      <c r="E33" s="523"/>
      <c r="F33" s="523"/>
    </row>
    <row r="34" spans="1:6" ht="39.75" thickBot="1">
      <c r="A34" s="415"/>
      <c r="B34" s="401" t="s">
        <v>141</v>
      </c>
      <c r="C34" s="498"/>
      <c r="D34" s="77"/>
      <c r="E34" s="76"/>
      <c r="F34" s="76"/>
    </row>
    <row r="35" spans="1:6" ht="13.5" thickBot="1">
      <c r="A35" s="361" t="s">
        <v>147</v>
      </c>
      <c r="B35" s="499" t="s">
        <v>142</v>
      </c>
      <c r="C35" s="519"/>
      <c r="D35" s="506"/>
      <c r="E35" s="520"/>
      <c r="F35" s="507"/>
    </row>
    <row r="36" spans="1:6" ht="12.75">
      <c r="A36" s="364"/>
      <c r="B36" s="517" t="s">
        <v>117</v>
      </c>
      <c r="C36" s="513">
        <v>19</v>
      </c>
      <c r="D36" s="514" t="s">
        <v>46</v>
      </c>
      <c r="E36" s="515"/>
      <c r="F36" s="515"/>
    </row>
    <row r="37" spans="1:6" ht="12.75">
      <c r="A37" s="364"/>
      <c r="B37" s="517" t="s">
        <v>118</v>
      </c>
      <c r="C37" s="513">
        <v>9</v>
      </c>
      <c r="D37" s="514" t="s">
        <v>46</v>
      </c>
      <c r="E37" s="515"/>
      <c r="F37" s="515"/>
    </row>
    <row r="38" spans="1:6" ht="12.75">
      <c r="A38" s="364"/>
      <c r="B38" s="517" t="s">
        <v>234</v>
      </c>
      <c r="C38" s="513">
        <v>8</v>
      </c>
      <c r="D38" s="514" t="s">
        <v>46</v>
      </c>
      <c r="E38" s="515"/>
      <c r="F38" s="515"/>
    </row>
    <row r="39" spans="1:6" ht="12.75">
      <c r="A39" s="364"/>
      <c r="B39" s="457" t="s">
        <v>238</v>
      </c>
      <c r="C39" s="526">
        <v>2</v>
      </c>
      <c r="D39" s="514" t="s">
        <v>46</v>
      </c>
      <c r="E39" s="515"/>
      <c r="F39" s="515"/>
    </row>
    <row r="40" spans="1:6" ht="12.75">
      <c r="A40" s="364"/>
      <c r="B40" s="517" t="s">
        <v>107</v>
      </c>
      <c r="C40" s="513">
        <v>4</v>
      </c>
      <c r="D40" s="514" t="s">
        <v>46</v>
      </c>
      <c r="E40" s="515"/>
      <c r="F40" s="515"/>
    </row>
    <row r="41" spans="1:6" ht="13.5" thickBot="1">
      <c r="A41" s="364"/>
      <c r="B41" s="518" t="s">
        <v>108</v>
      </c>
      <c r="C41" s="513">
        <f>C40</f>
        <v>4</v>
      </c>
      <c r="D41" s="514" t="s">
        <v>46</v>
      </c>
      <c r="E41" s="515"/>
      <c r="F41" s="515"/>
    </row>
    <row r="42" spans="1:6" ht="13.5" thickBot="1">
      <c r="A42" s="361" t="s">
        <v>177</v>
      </c>
      <c r="B42" s="529" t="s">
        <v>292</v>
      </c>
      <c r="C42" s="524"/>
      <c r="D42" s="514"/>
      <c r="E42" s="525"/>
      <c r="F42" s="525"/>
    </row>
    <row r="43" spans="1:6" ht="13.5" thickBot="1">
      <c r="A43" s="415"/>
      <c r="B43" s="530" t="s">
        <v>234</v>
      </c>
      <c r="C43" s="513">
        <v>2</v>
      </c>
      <c r="D43" s="514" t="s">
        <v>46</v>
      </c>
      <c r="E43" s="515"/>
      <c r="F43" s="515"/>
    </row>
    <row r="44" spans="1:6" ht="13.5" thickBot="1">
      <c r="A44" s="361" t="s">
        <v>178</v>
      </c>
      <c r="B44" s="529" t="s">
        <v>58</v>
      </c>
      <c r="C44" s="524"/>
      <c r="D44" s="514"/>
      <c r="E44" s="525"/>
      <c r="F44" s="525"/>
    </row>
    <row r="45" spans="1:6" ht="12.75">
      <c r="A45" s="147"/>
      <c r="B45" s="531" t="s">
        <v>117</v>
      </c>
      <c r="C45" s="513">
        <v>10</v>
      </c>
      <c r="D45" s="514" t="s">
        <v>46</v>
      </c>
      <c r="E45" s="515"/>
      <c r="F45" s="515"/>
    </row>
    <row r="46" spans="1:6" ht="12.75">
      <c r="A46" s="148"/>
      <c r="B46" s="532" t="s">
        <v>118</v>
      </c>
      <c r="C46" s="513">
        <v>5</v>
      </c>
      <c r="D46" s="514" t="s">
        <v>46</v>
      </c>
      <c r="E46" s="515"/>
      <c r="F46" s="515"/>
    </row>
    <row r="47" spans="1:6" ht="12.75">
      <c r="A47" s="83"/>
      <c r="B47" s="532" t="s">
        <v>234</v>
      </c>
      <c r="C47" s="513">
        <v>5</v>
      </c>
      <c r="D47" s="514" t="s">
        <v>46</v>
      </c>
      <c r="E47" s="515"/>
      <c r="F47" s="515"/>
    </row>
    <row r="48" spans="1:6" ht="12.75">
      <c r="A48" s="83"/>
      <c r="B48" s="533" t="s">
        <v>238</v>
      </c>
      <c r="C48" s="526">
        <v>1</v>
      </c>
      <c r="D48" s="514" t="s">
        <v>46</v>
      </c>
      <c r="E48" s="515"/>
      <c r="F48" s="515"/>
    </row>
    <row r="49" spans="1:6" ht="12.75">
      <c r="A49" s="74" t="s">
        <v>179</v>
      </c>
      <c r="B49" s="534" t="s">
        <v>143</v>
      </c>
      <c r="C49" s="524"/>
      <c r="D49" s="514"/>
      <c r="E49" s="525"/>
      <c r="F49" s="525"/>
    </row>
    <row r="50" spans="1:6" ht="12.75">
      <c r="A50" s="97"/>
      <c r="B50" s="532" t="s">
        <v>234</v>
      </c>
      <c r="C50" s="513">
        <v>1</v>
      </c>
      <c r="D50" s="514" t="s">
        <v>46</v>
      </c>
      <c r="E50" s="515"/>
      <c r="F50" s="515"/>
    </row>
    <row r="51" spans="1:6" ht="13.5" thickBot="1">
      <c r="A51" s="74" t="s">
        <v>180</v>
      </c>
      <c r="B51" s="502" t="s">
        <v>144</v>
      </c>
      <c r="C51" s="535"/>
      <c r="D51" s="522"/>
      <c r="E51" s="528"/>
      <c r="F51" s="528"/>
    </row>
    <row r="52" spans="1:6" ht="66">
      <c r="A52" s="378"/>
      <c r="B52" s="503" t="s">
        <v>145</v>
      </c>
      <c r="C52" s="505"/>
      <c r="D52" s="506"/>
      <c r="E52" s="507"/>
      <c r="F52" s="507"/>
    </row>
    <row r="53" spans="1:6" ht="12.75">
      <c r="A53" s="415"/>
      <c r="B53" s="500" t="s">
        <v>117</v>
      </c>
      <c r="C53" s="513">
        <v>1</v>
      </c>
      <c r="D53" s="514" t="s">
        <v>46</v>
      </c>
      <c r="E53" s="515"/>
      <c r="F53" s="515"/>
    </row>
    <row r="54" spans="1:6" ht="13.5" thickBot="1">
      <c r="A54" s="415"/>
      <c r="B54" s="501" t="s">
        <v>234</v>
      </c>
      <c r="C54" s="513">
        <v>1</v>
      </c>
      <c r="D54" s="514" t="s">
        <v>46</v>
      </c>
      <c r="E54" s="515"/>
      <c r="F54" s="515"/>
    </row>
    <row r="55" spans="1:6" ht="13.5" thickBot="1">
      <c r="A55" s="361">
        <v>4.4</v>
      </c>
      <c r="B55" s="282" t="s">
        <v>165</v>
      </c>
      <c r="C55" s="527"/>
      <c r="D55" s="522"/>
      <c r="E55" s="528"/>
      <c r="F55" s="528"/>
    </row>
    <row r="56" spans="1:6" ht="93" thickBot="1">
      <c r="A56" s="415"/>
      <c r="B56" s="416" t="s">
        <v>55</v>
      </c>
      <c r="C56" s="519"/>
      <c r="D56" s="506"/>
      <c r="E56" s="520"/>
      <c r="F56" s="520"/>
    </row>
    <row r="57" spans="1:6" ht="13.5" thickBot="1">
      <c r="A57" s="361" t="s">
        <v>181</v>
      </c>
      <c r="B57" s="516" t="s">
        <v>146</v>
      </c>
      <c r="C57" s="524"/>
      <c r="D57" s="514"/>
      <c r="E57" s="525"/>
      <c r="F57" s="525"/>
    </row>
    <row r="58" spans="1:6" ht="12.75">
      <c r="A58" s="364"/>
      <c r="B58" s="517" t="s">
        <v>117</v>
      </c>
      <c r="C58" s="513">
        <v>8</v>
      </c>
      <c r="D58" s="514" t="s">
        <v>46</v>
      </c>
      <c r="E58" s="515"/>
      <c r="F58" s="515"/>
    </row>
    <row r="59" spans="1:6" ht="12.75">
      <c r="A59" s="364"/>
      <c r="B59" s="517" t="s">
        <v>118</v>
      </c>
      <c r="C59" s="513">
        <v>4</v>
      </c>
      <c r="D59" s="514" t="s">
        <v>46</v>
      </c>
      <c r="E59" s="515"/>
      <c r="F59" s="515"/>
    </row>
    <row r="60" spans="1:6" ht="12.75">
      <c r="A60" s="364"/>
      <c r="B60" s="517" t="s">
        <v>234</v>
      </c>
      <c r="C60" s="513">
        <v>4</v>
      </c>
      <c r="D60" s="514" t="s">
        <v>46</v>
      </c>
      <c r="E60" s="515"/>
      <c r="F60" s="515"/>
    </row>
    <row r="61" spans="1:6" ht="12.75">
      <c r="A61" s="364"/>
      <c r="B61" s="517" t="s">
        <v>107</v>
      </c>
      <c r="C61" s="513">
        <v>3</v>
      </c>
      <c r="D61" s="514" t="s">
        <v>46</v>
      </c>
      <c r="E61" s="515"/>
      <c r="F61" s="515"/>
    </row>
    <row r="62" spans="1:6" ht="12.75">
      <c r="A62" s="357"/>
      <c r="B62" s="517" t="s">
        <v>108</v>
      </c>
      <c r="C62" s="513">
        <f>C61</f>
        <v>3</v>
      </c>
      <c r="D62" s="514" t="s">
        <v>46</v>
      </c>
      <c r="E62" s="515"/>
      <c r="F62" s="515"/>
    </row>
    <row r="63" spans="1:6" ht="13.5" thickBot="1">
      <c r="A63" s="415"/>
      <c r="B63" s="458" t="s">
        <v>238</v>
      </c>
      <c r="C63" s="526">
        <v>1</v>
      </c>
      <c r="D63" s="514" t="s">
        <v>46</v>
      </c>
      <c r="E63" s="515"/>
      <c r="F63" s="515"/>
    </row>
    <row r="64" spans="1:6" ht="13.5" thickBot="1">
      <c r="A64" s="361" t="s">
        <v>182</v>
      </c>
      <c r="B64" s="516" t="s">
        <v>148</v>
      </c>
      <c r="C64" s="524"/>
      <c r="D64" s="514"/>
      <c r="E64" s="525"/>
      <c r="F64" s="525"/>
    </row>
    <row r="65" spans="1:6" ht="12.75">
      <c r="A65" s="415"/>
      <c r="B65" s="517" t="s">
        <v>117</v>
      </c>
      <c r="C65" s="513">
        <v>1</v>
      </c>
      <c r="D65" s="514" t="s">
        <v>46</v>
      </c>
      <c r="E65" s="515"/>
      <c r="F65" s="515"/>
    </row>
    <row r="66" spans="1:6" ht="13.5" thickBot="1">
      <c r="A66" s="415"/>
      <c r="B66" s="518" t="s">
        <v>234</v>
      </c>
      <c r="C66" s="513">
        <v>1</v>
      </c>
      <c r="D66" s="514" t="s">
        <v>46</v>
      </c>
      <c r="E66" s="515"/>
      <c r="F66" s="515"/>
    </row>
    <row r="67" spans="1:6" ht="13.5" thickBot="1">
      <c r="A67" s="361">
        <v>4.5</v>
      </c>
      <c r="B67" s="282" t="s">
        <v>56</v>
      </c>
      <c r="C67" s="521"/>
      <c r="D67" s="522"/>
      <c r="E67" s="523"/>
      <c r="F67" s="523"/>
    </row>
    <row r="68" spans="1:6" ht="84.75" customHeight="1">
      <c r="A68" s="364"/>
      <c r="B68" s="504" t="s">
        <v>57</v>
      </c>
      <c r="C68" s="509"/>
      <c r="D68" s="506"/>
      <c r="E68" s="507"/>
      <c r="F68" s="507"/>
    </row>
    <row r="69" spans="1:6" ht="12.75">
      <c r="A69" s="364"/>
      <c r="B69" s="500" t="s">
        <v>117</v>
      </c>
      <c r="C69" s="513">
        <v>35</v>
      </c>
      <c r="D69" s="514" t="s">
        <v>46</v>
      </c>
      <c r="E69" s="515"/>
      <c r="F69" s="515"/>
    </row>
    <row r="70" spans="1:6" ht="12.75">
      <c r="A70" s="364"/>
      <c r="B70" s="500" t="s">
        <v>118</v>
      </c>
      <c r="C70" s="513">
        <v>15</v>
      </c>
      <c r="D70" s="514" t="s">
        <v>46</v>
      </c>
      <c r="E70" s="515"/>
      <c r="F70" s="515"/>
    </row>
    <row r="71" spans="1:6" ht="13.5" thickBot="1">
      <c r="A71" s="415"/>
      <c r="B71" s="501" t="s">
        <v>234</v>
      </c>
      <c r="C71" s="513">
        <v>22</v>
      </c>
      <c r="D71" s="514" t="s">
        <v>46</v>
      </c>
      <c r="E71" s="515"/>
      <c r="F71" s="515"/>
    </row>
    <row r="72" spans="1:6" ht="12.75" customHeight="1" thickBot="1">
      <c r="A72" s="403"/>
      <c r="B72" s="508" t="s">
        <v>28</v>
      </c>
      <c r="C72" s="510"/>
      <c r="D72" s="510"/>
      <c r="E72" s="511"/>
      <c r="F72" s="512"/>
    </row>
    <row r="73" spans="1:7" ht="13.5" thickBot="1">
      <c r="A73" s="28"/>
      <c r="B73" s="49"/>
      <c r="C73" s="108"/>
      <c r="D73" s="30"/>
      <c r="E73" s="58"/>
      <c r="F73" s="59"/>
      <c r="G73" s="33"/>
    </row>
    <row r="74" spans="1:7" ht="14.25" thickBot="1">
      <c r="A74" s="48"/>
      <c r="B74" s="282" t="s">
        <v>29</v>
      </c>
      <c r="C74" s="108"/>
      <c r="D74" s="30"/>
      <c r="E74" s="58"/>
      <c r="F74" s="59"/>
      <c r="G74" s="33"/>
    </row>
    <row r="75" spans="1:7" ht="13.5">
      <c r="A75" s="48"/>
      <c r="B75" s="49"/>
      <c r="C75" s="108"/>
      <c r="D75" s="30"/>
      <c r="E75" s="58"/>
      <c r="F75" s="59"/>
      <c r="G75" s="33"/>
    </row>
    <row r="76" spans="1:7" ht="12.75">
      <c r="A76" s="28"/>
      <c r="B76" s="49"/>
      <c r="C76" s="108"/>
      <c r="D76" s="30"/>
      <c r="E76" s="31"/>
      <c r="F76" s="32"/>
      <c r="G76" s="33"/>
    </row>
    <row r="77" spans="1:7" ht="12.75">
      <c r="A77" s="28"/>
      <c r="B77" s="49"/>
      <c r="C77" s="108"/>
      <c r="D77" s="30"/>
      <c r="E77" s="31"/>
      <c r="F77" s="32"/>
      <c r="G77" s="33"/>
    </row>
    <row r="78" spans="1:7" ht="12.75">
      <c r="A78" s="28"/>
      <c r="B78" s="49"/>
      <c r="C78" s="108"/>
      <c r="D78" s="30"/>
      <c r="E78" s="31"/>
      <c r="F78" s="32"/>
      <c r="G78" s="33"/>
    </row>
    <row r="79" spans="1:7" ht="12.75">
      <c r="A79" s="28"/>
      <c r="B79" s="49"/>
      <c r="C79" s="108"/>
      <c r="D79" s="30"/>
      <c r="E79" s="31"/>
      <c r="F79" s="32"/>
      <c r="G79" s="33"/>
    </row>
    <row r="80" spans="1:7" ht="12.75">
      <c r="A80" s="28"/>
      <c r="B80" s="49"/>
      <c r="C80" s="108"/>
      <c r="D80" s="30"/>
      <c r="E80" s="31"/>
      <c r="F80" s="32"/>
      <c r="G80" s="33"/>
    </row>
    <row r="81" spans="1:7" ht="12.75">
      <c r="A81" s="28"/>
      <c r="B81" s="49"/>
      <c r="C81" s="108"/>
      <c r="D81" s="30"/>
      <c r="E81" s="31"/>
      <c r="F81" s="32"/>
      <c r="G81" s="33"/>
    </row>
    <row r="82" spans="1:7" ht="12.75">
      <c r="A82" s="28"/>
      <c r="B82" s="49"/>
      <c r="C82" s="108"/>
      <c r="D82" s="30"/>
      <c r="E82" s="31"/>
      <c r="F82" s="32"/>
      <c r="G82" s="33"/>
    </row>
    <row r="83" spans="1:7" ht="12.75">
      <c r="A83" s="28"/>
      <c r="B83" s="49"/>
      <c r="C83" s="108"/>
      <c r="D83" s="30"/>
      <c r="E83" s="31"/>
      <c r="F83" s="32"/>
      <c r="G83" s="33"/>
    </row>
    <row r="84" spans="1:7" ht="12.75">
      <c r="A84" s="22"/>
      <c r="B84" s="49"/>
      <c r="D84" s="30"/>
      <c r="G84" s="33"/>
    </row>
    <row r="85" spans="1:7" ht="12.75">
      <c r="A85" s="22"/>
      <c r="B85" s="49"/>
      <c r="D85" s="30"/>
      <c r="G85" s="33"/>
    </row>
    <row r="86" spans="1:7" ht="12.75">
      <c r="A86" s="22"/>
      <c r="B86" s="49"/>
      <c r="D86" s="30"/>
      <c r="G86" s="33"/>
    </row>
  </sheetData>
  <sheetProtection selectLockedCells="1" selectUnlockedCells="1"/>
  <mergeCells count="21">
    <mergeCell ref="A16:A19"/>
    <mergeCell ref="C10:C12"/>
    <mergeCell ref="A68:A70"/>
    <mergeCell ref="B72:E72"/>
    <mergeCell ref="F10:F12"/>
    <mergeCell ref="A36:A41"/>
    <mergeCell ref="A45:A46"/>
    <mergeCell ref="A10:A12"/>
    <mergeCell ref="E10:E12"/>
    <mergeCell ref="B10:B12"/>
    <mergeCell ref="A58:A62"/>
    <mergeCell ref="D8:D9"/>
    <mergeCell ref="A21:A23"/>
    <mergeCell ref="A25:A27"/>
    <mergeCell ref="A29:A32"/>
    <mergeCell ref="D10:D12"/>
    <mergeCell ref="A1:F1"/>
    <mergeCell ref="B4:B5"/>
    <mergeCell ref="A8:A9"/>
    <mergeCell ref="B8:B9"/>
    <mergeCell ref="C8:C9"/>
  </mergeCells>
  <printOptions/>
  <pageMargins left="0.39375" right="0.19652777777777777" top="0.39375" bottom="0.5902777777777778" header="0.5118055555555555" footer="0.5118055555555555"/>
  <pageSetup fitToHeight="2" fitToWidth="0" horizontalDpi="300" verticalDpi="300" orientation="portrait" paperSize="9" scale="39" r:id="rId1"/>
</worksheet>
</file>

<file path=xl/worksheets/sheet7.xml><?xml version="1.0" encoding="utf-8"?>
<worksheet xmlns="http://schemas.openxmlformats.org/spreadsheetml/2006/main" xmlns:r="http://schemas.openxmlformats.org/officeDocument/2006/relationships">
  <dimension ref="A1:G73"/>
  <sheetViews>
    <sheetView showZeros="0" view="pageBreakPreview" zoomScale="120" zoomScaleSheetLayoutView="120" zoomScalePageLayoutView="0" workbookViewId="0" topLeftCell="A1">
      <selection activeCell="E18" sqref="E18"/>
    </sheetView>
  </sheetViews>
  <sheetFormatPr defaultColWidth="8.7109375" defaultRowHeight="12.75"/>
  <cols>
    <col min="1" max="1" width="7.28125" style="0" customWidth="1"/>
    <col min="2" max="2" width="36.00390625" style="0" customWidth="1"/>
    <col min="3" max="3" width="8.421875" style="116" customWidth="1"/>
    <col min="4" max="4" width="5.7109375" style="0" customWidth="1"/>
    <col min="5" max="5" width="14.421875" style="0" customWidth="1"/>
    <col min="6" max="6" width="13.7109375" style="0" customWidth="1"/>
    <col min="7" max="7" width="9.28125" style="0" bestFit="1" customWidth="1"/>
  </cols>
  <sheetData>
    <row r="1" spans="1:6" ht="13.5" thickBot="1">
      <c r="A1" s="176" t="s">
        <v>67</v>
      </c>
      <c r="B1" s="177"/>
      <c r="C1" s="177"/>
      <c r="D1" s="177"/>
      <c r="E1" s="177"/>
      <c r="F1" s="178"/>
    </row>
    <row r="2" spans="1:6" ht="15">
      <c r="A2" s="25"/>
      <c r="B2" s="9"/>
      <c r="C2" s="9"/>
      <c r="D2" s="9"/>
      <c r="E2" s="9"/>
      <c r="F2" s="9"/>
    </row>
    <row r="3" spans="1:6" ht="15" thickBot="1">
      <c r="A3" s="25"/>
      <c r="B3" s="9"/>
      <c r="C3" s="9"/>
      <c r="D3" s="9"/>
      <c r="E3" s="9"/>
      <c r="F3" s="9"/>
    </row>
    <row r="4" spans="1:6" ht="12.75" customHeight="1">
      <c r="A4" s="60"/>
      <c r="B4" s="160" t="s">
        <v>230</v>
      </c>
      <c r="C4" s="113"/>
      <c r="D4" s="60"/>
      <c r="E4" s="60"/>
      <c r="F4" s="60"/>
    </row>
    <row r="5" spans="1:6" ht="13.5" customHeight="1" thickBot="1">
      <c r="A5" s="25"/>
      <c r="B5" s="161"/>
      <c r="C5" s="9"/>
      <c r="D5" s="9"/>
      <c r="E5" s="9"/>
      <c r="F5" s="9"/>
    </row>
    <row r="6" spans="1:6" ht="15" thickBot="1">
      <c r="A6" s="25"/>
      <c r="B6" s="162" t="s">
        <v>59</v>
      </c>
      <c r="C6" s="9"/>
      <c r="D6" s="9"/>
      <c r="E6" s="9"/>
      <c r="F6" s="9"/>
    </row>
    <row r="7" spans="1:6" ht="13.5" thickBot="1">
      <c r="A7" s="11"/>
      <c r="B7" s="11"/>
      <c r="C7" s="106"/>
      <c r="D7" s="15"/>
      <c r="E7" s="15"/>
      <c r="F7" s="15"/>
    </row>
    <row r="8" spans="1:6" ht="12.75">
      <c r="A8" s="345" t="s">
        <v>14</v>
      </c>
      <c r="B8" s="345" t="s">
        <v>15</v>
      </c>
      <c r="C8" s="550" t="s">
        <v>16</v>
      </c>
      <c r="D8" s="345" t="s">
        <v>17</v>
      </c>
      <c r="E8" s="552" t="s">
        <v>18</v>
      </c>
      <c r="F8" s="552" t="s">
        <v>19</v>
      </c>
    </row>
    <row r="9" spans="1:6" ht="13.5" thickBot="1">
      <c r="A9" s="347"/>
      <c r="B9" s="347"/>
      <c r="C9" s="551"/>
      <c r="D9" s="347"/>
      <c r="E9" s="553" t="s">
        <v>329</v>
      </c>
      <c r="F9" s="553" t="s">
        <v>329</v>
      </c>
    </row>
    <row r="10" spans="1:6" ht="12.75" customHeight="1">
      <c r="A10" s="345">
        <v>5</v>
      </c>
      <c r="B10" s="350" t="s">
        <v>10</v>
      </c>
      <c r="C10" s="554"/>
      <c r="D10" s="158"/>
      <c r="E10" s="344"/>
      <c r="F10" s="344"/>
    </row>
    <row r="11" spans="1:6" ht="15" customHeight="1">
      <c r="A11" s="346"/>
      <c r="B11" s="351"/>
      <c r="C11" s="555"/>
      <c r="D11" s="155"/>
      <c r="E11" s="154"/>
      <c r="F11" s="154"/>
    </row>
    <row r="12" spans="1:6" ht="13.5" thickBot="1">
      <c r="A12" s="347"/>
      <c r="B12" s="352"/>
      <c r="C12" s="555"/>
      <c r="D12" s="155"/>
      <c r="E12" s="154"/>
      <c r="F12" s="154"/>
    </row>
    <row r="13" spans="1:6" ht="13.5" thickBot="1">
      <c r="A13" s="556" t="s">
        <v>293</v>
      </c>
      <c r="B13" s="558" t="s">
        <v>294</v>
      </c>
      <c r="C13" s="557"/>
      <c r="D13" s="73"/>
      <c r="E13" s="44"/>
      <c r="F13" s="44"/>
    </row>
    <row r="14" spans="1:6" ht="13.5" thickBot="1">
      <c r="A14" s="556" t="s">
        <v>295</v>
      </c>
      <c r="B14" s="559" t="s">
        <v>296</v>
      </c>
      <c r="C14" s="557"/>
      <c r="D14" s="73"/>
      <c r="E14" s="44"/>
      <c r="F14" s="44"/>
    </row>
    <row r="15" spans="1:6" ht="105.75" thickBot="1">
      <c r="A15" s="560"/>
      <c r="B15" s="561" t="s">
        <v>297</v>
      </c>
      <c r="C15" s="557"/>
      <c r="D15" s="73"/>
      <c r="E15" s="44"/>
      <c r="F15" s="44"/>
    </row>
    <row r="16" spans="1:6" ht="12.75">
      <c r="A16" s="560"/>
      <c r="B16" s="562" t="s">
        <v>298</v>
      </c>
      <c r="C16" s="604"/>
      <c r="D16" s="122"/>
      <c r="E16" s="601"/>
      <c r="F16" s="601"/>
    </row>
    <row r="17" spans="1:7" ht="26.25">
      <c r="A17" s="560"/>
      <c r="B17" s="563" t="s">
        <v>313</v>
      </c>
      <c r="C17" s="602">
        <v>60.5</v>
      </c>
      <c r="D17" s="611" t="s">
        <v>286</v>
      </c>
      <c r="E17" s="608"/>
      <c r="F17" s="608"/>
      <c r="G17" s="123"/>
    </row>
    <row r="18" spans="1:7" ht="13.5" thickBot="1">
      <c r="A18" s="486"/>
      <c r="B18" s="564" t="s">
        <v>314</v>
      </c>
      <c r="C18" s="602">
        <v>16</v>
      </c>
      <c r="D18" s="611" t="s">
        <v>286</v>
      </c>
      <c r="E18" s="608"/>
      <c r="F18" s="608"/>
      <c r="G18" s="123"/>
    </row>
    <row r="19" spans="1:7" ht="13.5" thickBot="1">
      <c r="A19" s="556" t="s">
        <v>299</v>
      </c>
      <c r="B19" s="559" t="s">
        <v>300</v>
      </c>
      <c r="C19" s="609"/>
      <c r="D19" s="111"/>
      <c r="E19" s="610">
        <v>0</v>
      </c>
      <c r="F19" s="610"/>
      <c r="G19" s="123"/>
    </row>
    <row r="20" spans="1:7" ht="79.5" thickBot="1">
      <c r="A20" s="560"/>
      <c r="B20" s="561" t="s">
        <v>301</v>
      </c>
      <c r="C20" s="557"/>
      <c r="D20" s="73"/>
      <c r="E20" s="44">
        <v>0</v>
      </c>
      <c r="F20" s="44"/>
      <c r="G20" s="123"/>
    </row>
    <row r="21" spans="1:7" ht="12.75">
      <c r="A21" s="560"/>
      <c r="B21" s="562" t="s">
        <v>268</v>
      </c>
      <c r="C21" s="604"/>
      <c r="D21" s="122"/>
      <c r="E21" s="601">
        <v>0</v>
      </c>
      <c r="F21" s="601"/>
      <c r="G21" s="123"/>
    </row>
    <row r="22" spans="1:7" ht="12.75">
      <c r="A22" s="560"/>
      <c r="B22" s="563" t="s">
        <v>302</v>
      </c>
      <c r="C22" s="602">
        <v>16</v>
      </c>
      <c r="D22" s="607" t="s">
        <v>46</v>
      </c>
      <c r="E22" s="608"/>
      <c r="F22" s="608"/>
      <c r="G22" s="123"/>
    </row>
    <row r="23" spans="1:7" ht="12.75">
      <c r="A23" s="560"/>
      <c r="B23" s="563" t="s">
        <v>311</v>
      </c>
      <c r="C23" s="602">
        <v>4</v>
      </c>
      <c r="D23" s="607" t="s">
        <v>46</v>
      </c>
      <c r="E23" s="608"/>
      <c r="F23" s="608"/>
      <c r="G23" s="123"/>
    </row>
    <row r="24" spans="1:7" ht="12.75">
      <c r="A24" s="560"/>
      <c r="B24" s="563" t="s">
        <v>312</v>
      </c>
      <c r="C24" s="602">
        <v>4</v>
      </c>
      <c r="D24" s="607" t="s">
        <v>46</v>
      </c>
      <c r="E24" s="608"/>
      <c r="F24" s="608"/>
      <c r="G24" s="123"/>
    </row>
    <row r="25" spans="1:7" ht="12.75">
      <c r="A25" s="560"/>
      <c r="B25" s="563" t="s">
        <v>303</v>
      </c>
      <c r="C25" s="602">
        <v>3</v>
      </c>
      <c r="D25" s="607" t="s">
        <v>46</v>
      </c>
      <c r="E25" s="608"/>
      <c r="F25" s="608"/>
      <c r="G25" s="123"/>
    </row>
    <row r="26" spans="1:7" ht="13.5" thickBot="1">
      <c r="A26" s="560"/>
      <c r="B26" s="564" t="s">
        <v>304</v>
      </c>
      <c r="C26" s="602">
        <v>3</v>
      </c>
      <c r="D26" s="607" t="s">
        <v>46</v>
      </c>
      <c r="E26" s="608"/>
      <c r="F26" s="608"/>
      <c r="G26" s="123"/>
    </row>
    <row r="27" spans="1:7" ht="13.5" thickBot="1">
      <c r="A27" s="556" t="s">
        <v>305</v>
      </c>
      <c r="B27" s="559" t="s">
        <v>306</v>
      </c>
      <c r="C27" s="609"/>
      <c r="D27" s="111"/>
      <c r="E27" s="610">
        <v>0</v>
      </c>
      <c r="F27" s="610"/>
      <c r="G27" s="123"/>
    </row>
    <row r="28" spans="1:7" ht="144.75">
      <c r="A28" s="560"/>
      <c r="B28" s="566" t="s">
        <v>307</v>
      </c>
      <c r="C28" s="604"/>
      <c r="D28" s="122"/>
      <c r="E28" s="601">
        <v>0</v>
      </c>
      <c r="F28" s="601"/>
      <c r="G28" s="123"/>
    </row>
    <row r="29" spans="1:7" ht="26.25">
      <c r="A29" s="565"/>
      <c r="B29" s="563" t="s">
        <v>313</v>
      </c>
      <c r="C29" s="602">
        <v>10</v>
      </c>
      <c r="D29" s="607" t="s">
        <v>46</v>
      </c>
      <c r="E29" s="608"/>
      <c r="F29" s="608"/>
      <c r="G29" s="123"/>
    </row>
    <row r="30" spans="1:7" ht="12.75">
      <c r="A30" s="485"/>
      <c r="B30" s="563" t="s">
        <v>314</v>
      </c>
      <c r="C30" s="602">
        <v>5</v>
      </c>
      <c r="D30" s="607" t="s">
        <v>46</v>
      </c>
      <c r="E30" s="608"/>
      <c r="F30" s="608"/>
      <c r="G30" s="123"/>
    </row>
    <row r="31" spans="1:7" ht="13.5" thickBot="1">
      <c r="A31" s="73" t="s">
        <v>308</v>
      </c>
      <c r="B31" s="567" t="s">
        <v>309</v>
      </c>
      <c r="C31" s="605"/>
      <c r="D31" s="110"/>
      <c r="E31" s="606">
        <v>0</v>
      </c>
      <c r="F31" s="606"/>
      <c r="G31" s="123"/>
    </row>
    <row r="32" spans="1:7" ht="53.25" thickBot="1">
      <c r="A32" s="568"/>
      <c r="B32" s="600" t="s">
        <v>310</v>
      </c>
      <c r="C32" s="602">
        <v>2</v>
      </c>
      <c r="D32" s="514" t="s">
        <v>51</v>
      </c>
      <c r="E32" s="603"/>
      <c r="F32" s="603"/>
      <c r="G32" s="123"/>
    </row>
    <row r="33" spans="1:7" ht="15" customHeight="1" thickBot="1">
      <c r="A33" s="361">
        <v>5.2</v>
      </c>
      <c r="B33" s="570" t="s">
        <v>149</v>
      </c>
      <c r="C33" s="592"/>
      <c r="D33" s="329"/>
      <c r="E33" s="593">
        <v>0</v>
      </c>
      <c r="F33" s="599"/>
      <c r="G33" s="123"/>
    </row>
    <row r="34" spans="1:7" ht="78.75">
      <c r="A34" s="150"/>
      <c r="B34" s="569" t="s">
        <v>150</v>
      </c>
      <c r="C34" s="112"/>
      <c r="D34" s="52"/>
      <c r="E34" s="55">
        <v>0</v>
      </c>
      <c r="F34" s="67"/>
      <c r="G34" s="123"/>
    </row>
    <row r="35" spans="1:7" s="4" customFormat="1" ht="12.75">
      <c r="A35" s="159"/>
      <c r="B35" s="50" t="s">
        <v>234</v>
      </c>
      <c r="C35" s="107">
        <v>1</v>
      </c>
      <c r="D35" s="52" t="s">
        <v>46</v>
      </c>
      <c r="E35" s="46">
        <v>85500</v>
      </c>
      <c r="F35" s="55">
        <f>C35*E35</f>
        <v>85500</v>
      </c>
      <c r="G35" s="123"/>
    </row>
    <row r="36" spans="1:7" ht="13.5" thickBot="1">
      <c r="A36" s="74">
        <v>5.3</v>
      </c>
      <c r="B36" s="572" t="s">
        <v>151</v>
      </c>
      <c r="C36" s="112"/>
      <c r="D36" s="52"/>
      <c r="E36" s="55">
        <v>0</v>
      </c>
      <c r="F36" s="67"/>
      <c r="G36" s="123"/>
    </row>
    <row r="37" spans="1:7" ht="90" customHeight="1">
      <c r="A37" s="571"/>
      <c r="B37" s="574" t="s">
        <v>152</v>
      </c>
      <c r="C37" s="588"/>
      <c r="D37" s="310"/>
      <c r="E37" s="589">
        <v>0</v>
      </c>
      <c r="F37" s="595"/>
      <c r="G37" s="123"/>
    </row>
    <row r="38" spans="1:7" s="4" customFormat="1" ht="12.75">
      <c r="A38" s="571"/>
      <c r="B38" s="279" t="s">
        <v>107</v>
      </c>
      <c r="C38" s="586">
        <v>2</v>
      </c>
      <c r="D38" s="322" t="s">
        <v>46</v>
      </c>
      <c r="E38" s="241"/>
      <c r="F38" s="454"/>
      <c r="G38" s="123"/>
    </row>
    <row r="39" spans="1:7" s="4" customFormat="1" ht="13.5" thickBot="1">
      <c r="A39" s="571"/>
      <c r="B39" s="281" t="s">
        <v>108</v>
      </c>
      <c r="C39" s="586">
        <f>C38</f>
        <v>2</v>
      </c>
      <c r="D39" s="322" t="s">
        <v>46</v>
      </c>
      <c r="E39" s="241"/>
      <c r="F39" s="454"/>
      <c r="G39" s="123"/>
    </row>
    <row r="40" spans="1:7" ht="132">
      <c r="A40" s="571"/>
      <c r="B40" s="574" t="s">
        <v>156</v>
      </c>
      <c r="C40" s="596"/>
      <c r="D40" s="447"/>
      <c r="E40" s="597">
        <v>0</v>
      </c>
      <c r="F40" s="598"/>
      <c r="G40" s="123"/>
    </row>
    <row r="41" spans="1:7" s="4" customFormat="1" ht="12.75">
      <c r="A41" s="571"/>
      <c r="B41" s="279" t="s">
        <v>107</v>
      </c>
      <c r="C41" s="586">
        <v>1</v>
      </c>
      <c r="D41" s="322" t="s">
        <v>46</v>
      </c>
      <c r="E41" s="241"/>
      <c r="F41" s="454"/>
      <c r="G41" s="123"/>
    </row>
    <row r="42" spans="1:7" s="4" customFormat="1" ht="13.5" thickBot="1">
      <c r="A42" s="151"/>
      <c r="B42" s="281" t="s">
        <v>108</v>
      </c>
      <c r="C42" s="586">
        <f>C41</f>
        <v>1</v>
      </c>
      <c r="D42" s="322" t="s">
        <v>46</v>
      </c>
      <c r="E42" s="241"/>
      <c r="F42" s="454"/>
      <c r="G42" s="123"/>
    </row>
    <row r="43" spans="1:7" ht="13.5" thickBot="1">
      <c r="A43" s="361">
        <v>5.4</v>
      </c>
      <c r="B43" s="282" t="s">
        <v>60</v>
      </c>
      <c r="C43" s="592"/>
      <c r="D43" s="329"/>
      <c r="E43" s="593">
        <v>0</v>
      </c>
      <c r="F43" s="599"/>
      <c r="G43" s="123"/>
    </row>
    <row r="44" spans="1:7" ht="68.25" customHeight="1">
      <c r="A44" s="153"/>
      <c r="B44" s="286" t="s">
        <v>61</v>
      </c>
      <c r="C44" s="588"/>
      <c r="D44" s="310"/>
      <c r="E44" s="589">
        <v>0</v>
      </c>
      <c r="F44" s="595"/>
      <c r="G44" s="123"/>
    </row>
    <row r="45" spans="1:7" s="4" customFormat="1" ht="12.75">
      <c r="A45" s="571"/>
      <c r="B45" s="279" t="s">
        <v>117</v>
      </c>
      <c r="C45" s="586">
        <v>4</v>
      </c>
      <c r="D45" s="322" t="s">
        <v>46</v>
      </c>
      <c r="E45" s="241"/>
      <c r="F45" s="454"/>
      <c r="G45" s="123"/>
    </row>
    <row r="46" spans="1:7" s="4" customFormat="1" ht="13.5" thickBot="1">
      <c r="A46" s="151"/>
      <c r="B46" s="281" t="s">
        <v>118</v>
      </c>
      <c r="C46" s="586">
        <v>2</v>
      </c>
      <c r="D46" s="322" t="s">
        <v>46</v>
      </c>
      <c r="E46" s="241"/>
      <c r="F46" s="454"/>
      <c r="G46" s="123"/>
    </row>
    <row r="47" spans="1:7" ht="13.5" thickBot="1">
      <c r="A47" s="361">
        <v>5.5</v>
      </c>
      <c r="B47" s="282" t="s">
        <v>315</v>
      </c>
      <c r="C47" s="596"/>
      <c r="D47" s="447"/>
      <c r="E47" s="597">
        <v>0</v>
      </c>
      <c r="F47" s="598"/>
      <c r="G47" s="123"/>
    </row>
    <row r="48" spans="1:7" ht="119.25" thickBot="1">
      <c r="A48" s="394"/>
      <c r="B48" s="594" t="s">
        <v>316</v>
      </c>
      <c r="C48" s="513">
        <v>2</v>
      </c>
      <c r="D48" s="514" t="s">
        <v>51</v>
      </c>
      <c r="E48" s="515"/>
      <c r="F48" s="515"/>
      <c r="G48" s="123"/>
    </row>
    <row r="49" spans="1:7" ht="13.5" thickBot="1">
      <c r="A49" s="361">
        <v>5.6</v>
      </c>
      <c r="B49" s="282" t="s">
        <v>317</v>
      </c>
      <c r="C49" s="527"/>
      <c r="D49" s="522"/>
      <c r="E49" s="528">
        <v>0</v>
      </c>
      <c r="F49" s="528"/>
      <c r="G49" s="123"/>
    </row>
    <row r="50" spans="1:7" ht="66">
      <c r="A50" s="384"/>
      <c r="B50" s="575" t="s">
        <v>318</v>
      </c>
      <c r="C50" s="505"/>
      <c r="D50" s="506"/>
      <c r="E50" s="507">
        <v>0</v>
      </c>
      <c r="F50" s="507"/>
      <c r="G50" s="123"/>
    </row>
    <row r="51" spans="1:7" ht="12.75">
      <c r="A51" s="384"/>
      <c r="B51" s="563" t="s">
        <v>303</v>
      </c>
      <c r="C51" s="513">
        <f>4.35*3</f>
        <v>13.049999999999999</v>
      </c>
      <c r="D51" s="322" t="s">
        <v>286</v>
      </c>
      <c r="E51" s="515"/>
      <c r="F51" s="515"/>
      <c r="G51" s="123"/>
    </row>
    <row r="52" spans="1:7" ht="13.5" thickBot="1">
      <c r="A52" s="384"/>
      <c r="B52" s="564" t="s">
        <v>304</v>
      </c>
      <c r="C52" s="513">
        <f>C51</f>
        <v>13.049999999999999</v>
      </c>
      <c r="D52" s="322" t="s">
        <v>286</v>
      </c>
      <c r="E52" s="515"/>
      <c r="F52" s="515"/>
      <c r="G52" s="123"/>
    </row>
    <row r="53" spans="1:7" s="4" customFormat="1" ht="13.5" thickBot="1">
      <c r="A53" s="576" t="s">
        <v>319</v>
      </c>
      <c r="B53" s="577" t="s">
        <v>320</v>
      </c>
      <c r="C53" s="590"/>
      <c r="D53" s="329"/>
      <c r="E53" s="438">
        <v>0</v>
      </c>
      <c r="F53" s="593"/>
      <c r="G53" s="123"/>
    </row>
    <row r="54" spans="1:7" s="4" customFormat="1" ht="13.5" thickBot="1">
      <c r="A54" s="556" t="s">
        <v>321</v>
      </c>
      <c r="B54" s="559" t="s">
        <v>322</v>
      </c>
      <c r="C54" s="114"/>
      <c r="D54" s="52"/>
      <c r="E54" s="46">
        <v>0</v>
      </c>
      <c r="F54" s="55"/>
      <c r="G54" s="123"/>
    </row>
    <row r="55" spans="1:7" s="4" customFormat="1" ht="118.5">
      <c r="A55" s="578"/>
      <c r="B55" s="566" t="s">
        <v>323</v>
      </c>
      <c r="C55" s="114"/>
      <c r="D55" s="52"/>
      <c r="E55" s="46">
        <v>0</v>
      </c>
      <c r="F55" s="55"/>
      <c r="G55" s="123"/>
    </row>
    <row r="56" spans="1:7" s="4" customFormat="1" ht="12.75">
      <c r="A56" s="578"/>
      <c r="B56" s="413" t="s">
        <v>324</v>
      </c>
      <c r="C56" s="583"/>
      <c r="D56" s="310"/>
      <c r="E56" s="311">
        <v>0</v>
      </c>
      <c r="F56" s="589"/>
      <c r="G56" s="123"/>
    </row>
    <row r="57" spans="1:7" s="4" customFormat="1" ht="26.25">
      <c r="A57" s="578"/>
      <c r="B57" s="563" t="s">
        <v>313</v>
      </c>
      <c r="C57" s="586">
        <v>67</v>
      </c>
      <c r="D57" s="322" t="s">
        <v>286</v>
      </c>
      <c r="E57" s="241"/>
      <c r="F57" s="454"/>
      <c r="G57" s="123"/>
    </row>
    <row r="58" spans="1:7" s="4" customFormat="1" ht="12.75">
      <c r="A58" s="578"/>
      <c r="B58" s="563" t="s">
        <v>314</v>
      </c>
      <c r="C58" s="586">
        <v>39</v>
      </c>
      <c r="D58" s="322" t="s">
        <v>286</v>
      </c>
      <c r="E58" s="241"/>
      <c r="F58" s="454"/>
      <c r="G58" s="123"/>
    </row>
    <row r="59" spans="1:7" s="4" customFormat="1" ht="14.25">
      <c r="A59" s="578"/>
      <c r="B59" s="413" t="s">
        <v>325</v>
      </c>
      <c r="C59" s="586"/>
      <c r="D59" s="322"/>
      <c r="E59" s="241"/>
      <c r="F59" s="454"/>
      <c r="G59" s="123"/>
    </row>
    <row r="60" spans="1:7" s="4" customFormat="1" ht="26.25">
      <c r="A60" s="579"/>
      <c r="B60" s="563" t="s">
        <v>313</v>
      </c>
      <c r="C60" s="586">
        <f>1.5*7</f>
        <v>10.5</v>
      </c>
      <c r="D60" s="322" t="s">
        <v>286</v>
      </c>
      <c r="E60" s="241"/>
      <c r="F60" s="454"/>
      <c r="G60" s="123"/>
    </row>
    <row r="61" spans="1:7" s="4" customFormat="1" ht="13.5" thickBot="1">
      <c r="A61" s="117"/>
      <c r="B61" s="564" t="s">
        <v>314</v>
      </c>
      <c r="C61" s="586">
        <v>3</v>
      </c>
      <c r="D61" s="322" t="s">
        <v>286</v>
      </c>
      <c r="E61" s="241"/>
      <c r="F61" s="454"/>
      <c r="G61" s="123"/>
    </row>
    <row r="62" spans="1:7" s="4" customFormat="1" ht="13.5" thickBot="1">
      <c r="A62" s="361">
        <v>5.8</v>
      </c>
      <c r="B62" s="559" t="s">
        <v>226</v>
      </c>
      <c r="C62" s="590"/>
      <c r="D62" s="329"/>
      <c r="E62" s="438">
        <v>0</v>
      </c>
      <c r="F62" s="593"/>
      <c r="G62" s="123"/>
    </row>
    <row r="63" spans="1:7" s="4" customFormat="1" ht="145.5" thickBot="1">
      <c r="A63" s="580"/>
      <c r="B63" s="573" t="s">
        <v>227</v>
      </c>
      <c r="C63" s="583"/>
      <c r="D63" s="310"/>
      <c r="E63" s="311">
        <v>0</v>
      </c>
      <c r="F63" s="589"/>
      <c r="G63" s="123"/>
    </row>
    <row r="64" spans="1:7" s="4" customFormat="1" ht="13.5" thickBot="1">
      <c r="A64" s="580"/>
      <c r="B64" s="591" t="s">
        <v>228</v>
      </c>
      <c r="C64" s="586">
        <v>1</v>
      </c>
      <c r="D64" s="322" t="s">
        <v>51</v>
      </c>
      <c r="E64" s="241"/>
      <c r="F64" s="241"/>
      <c r="G64" s="123"/>
    </row>
    <row r="65" spans="1:7" ht="13.5" thickBot="1">
      <c r="A65" s="361">
        <v>5.9</v>
      </c>
      <c r="B65" s="581" t="s">
        <v>153</v>
      </c>
      <c r="C65" s="592"/>
      <c r="D65" s="329"/>
      <c r="E65" s="593"/>
      <c r="F65" s="438"/>
      <c r="G65" s="123"/>
    </row>
    <row r="66" spans="1:7" ht="53.25" thickBot="1">
      <c r="A66" s="153"/>
      <c r="B66" s="573" t="s">
        <v>157</v>
      </c>
      <c r="C66" s="588"/>
      <c r="D66" s="310"/>
      <c r="E66" s="589"/>
      <c r="F66" s="311"/>
      <c r="G66" s="123"/>
    </row>
    <row r="67" spans="1:7" ht="27" thickBot="1">
      <c r="A67" s="149"/>
      <c r="B67" s="587" t="s">
        <v>154</v>
      </c>
      <c r="C67" s="586">
        <v>1</v>
      </c>
      <c r="D67" s="322" t="s">
        <v>51</v>
      </c>
      <c r="E67" s="241"/>
      <c r="F67" s="241"/>
      <c r="G67" s="123"/>
    </row>
    <row r="68" spans="1:7" ht="13.5" thickBot="1">
      <c r="A68" s="382">
        <v>5.1</v>
      </c>
      <c r="B68" s="570" t="s">
        <v>155</v>
      </c>
      <c r="C68" s="590"/>
      <c r="D68" s="329"/>
      <c r="E68" s="438"/>
      <c r="F68" s="438"/>
      <c r="G68" s="123"/>
    </row>
    <row r="69" spans="1:7" ht="93" thickBot="1">
      <c r="A69" s="150"/>
      <c r="B69" s="582" t="s">
        <v>158</v>
      </c>
      <c r="C69" s="118"/>
      <c r="D69" s="310"/>
      <c r="E69" s="311"/>
      <c r="F69" s="311"/>
      <c r="G69" s="123"/>
    </row>
    <row r="70" spans="1:7" ht="27" thickBot="1">
      <c r="A70" s="571"/>
      <c r="B70" s="584" t="s">
        <v>154</v>
      </c>
      <c r="C70" s="586">
        <v>1</v>
      </c>
      <c r="D70" s="322" t="s">
        <v>51</v>
      </c>
      <c r="E70" s="241"/>
      <c r="F70" s="241"/>
      <c r="G70" s="123"/>
    </row>
    <row r="71" spans="1:6" ht="14.25" customHeight="1" thickBot="1">
      <c r="A71" s="422"/>
      <c r="B71" s="508" t="s">
        <v>28</v>
      </c>
      <c r="C71" s="510"/>
      <c r="D71" s="510"/>
      <c r="E71" s="511"/>
      <c r="F71" s="585"/>
    </row>
    <row r="72" spans="1:6" ht="14.25" thickBot="1">
      <c r="A72" s="48"/>
      <c r="B72" s="56"/>
      <c r="C72" s="115"/>
      <c r="D72" s="57"/>
      <c r="E72" s="32"/>
      <c r="F72" s="32"/>
    </row>
    <row r="73" spans="1:6" ht="14.25" thickBot="1">
      <c r="A73" s="48"/>
      <c r="B73" s="206" t="s">
        <v>29</v>
      </c>
      <c r="C73" s="108"/>
      <c r="D73" s="30"/>
      <c r="E73" s="31"/>
      <c r="F73" s="32"/>
    </row>
  </sheetData>
  <sheetProtection selectLockedCells="1" selectUnlockedCells="1"/>
  <mergeCells count="24">
    <mergeCell ref="A69:A70"/>
    <mergeCell ref="B71:E71"/>
    <mergeCell ref="A10:A12"/>
    <mergeCell ref="B10:B12"/>
    <mergeCell ref="C10:C12"/>
    <mergeCell ref="D10:D12"/>
    <mergeCell ref="E10:E12"/>
    <mergeCell ref="A34:A35"/>
    <mergeCell ref="A37:A42"/>
    <mergeCell ref="A44:A46"/>
    <mergeCell ref="A1:F1"/>
    <mergeCell ref="B4:B5"/>
    <mergeCell ref="A8:A9"/>
    <mergeCell ref="B8:B9"/>
    <mergeCell ref="C8:C9"/>
    <mergeCell ref="D8:D9"/>
    <mergeCell ref="A20:A26"/>
    <mergeCell ref="A28:A29"/>
    <mergeCell ref="A50:A52"/>
    <mergeCell ref="A55:A60"/>
    <mergeCell ref="A66:A67"/>
    <mergeCell ref="F10:F12"/>
    <mergeCell ref="A63:A64"/>
    <mergeCell ref="A15:A17"/>
  </mergeCells>
  <printOptions/>
  <pageMargins left="0.7" right="0.7" top="0.75" bottom="0.75" header="0.5118055555555555" footer="0.5118055555555555"/>
  <pageSetup fitToHeight="0" fitToWidth="0"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G17"/>
  <sheetViews>
    <sheetView showZeros="0" view="pageBreakPreview" zoomScaleNormal="96" zoomScaleSheetLayoutView="100" zoomScalePageLayoutView="0" workbookViewId="0" topLeftCell="A1">
      <selection activeCell="A13" sqref="A13"/>
    </sheetView>
  </sheetViews>
  <sheetFormatPr defaultColWidth="8.7109375" defaultRowHeight="12.75"/>
  <cols>
    <col min="1" max="1" width="7.28125" style="0" customWidth="1"/>
    <col min="2" max="2" width="44.7109375" style="0" customWidth="1"/>
    <col min="3" max="3" width="8.7109375" style="0" customWidth="1"/>
    <col min="4" max="4" width="6.28125" style="0" customWidth="1"/>
    <col min="5" max="5" width="13.28125" style="0" customWidth="1"/>
    <col min="6" max="6" width="17.28125" style="0" customWidth="1"/>
    <col min="7" max="7" width="12.7109375" style="0" bestFit="1" customWidth="1"/>
  </cols>
  <sheetData>
    <row r="1" spans="1:6" ht="13.5" thickBot="1">
      <c r="A1" s="176" t="s">
        <v>67</v>
      </c>
      <c r="B1" s="177"/>
      <c r="C1" s="177"/>
      <c r="D1" s="177"/>
      <c r="E1" s="177"/>
      <c r="F1" s="178"/>
    </row>
    <row r="2" spans="1:6" ht="15">
      <c r="A2" s="25"/>
      <c r="B2" s="9"/>
      <c r="C2" s="9"/>
      <c r="D2" s="9"/>
      <c r="E2" s="9"/>
      <c r="F2" s="9"/>
    </row>
    <row r="3" spans="1:6" ht="15" thickBot="1">
      <c r="A3" s="25"/>
      <c r="B3" s="9"/>
      <c r="C3" s="9"/>
      <c r="D3" s="9"/>
      <c r="E3" s="9"/>
      <c r="F3" s="9"/>
    </row>
    <row r="4" spans="1:6" ht="16.5" customHeight="1">
      <c r="A4" s="60"/>
      <c r="B4" s="160" t="s">
        <v>230</v>
      </c>
      <c r="C4" s="60"/>
      <c r="D4" s="60"/>
      <c r="E4" s="60"/>
      <c r="F4" s="60"/>
    </row>
    <row r="5" spans="1:6" ht="15" thickBot="1">
      <c r="A5" s="25"/>
      <c r="B5" s="161"/>
      <c r="C5" s="9"/>
      <c r="D5" s="9"/>
      <c r="E5" s="9"/>
      <c r="F5" s="9"/>
    </row>
    <row r="6" spans="1:6" ht="15" thickBot="1">
      <c r="A6" s="612"/>
      <c r="B6" s="162" t="s">
        <v>62</v>
      </c>
      <c r="C6" s="613"/>
      <c r="D6" s="62"/>
      <c r="E6" s="62"/>
      <c r="F6" s="62"/>
    </row>
    <row r="7" spans="1:6" ht="13.5" thickBot="1">
      <c r="A7" s="614"/>
      <c r="B7" s="615"/>
      <c r="C7" s="616"/>
      <c r="D7" s="63"/>
      <c r="E7" s="618"/>
      <c r="F7" s="618"/>
    </row>
    <row r="8" spans="1:6" ht="12.75">
      <c r="A8" s="180" t="s">
        <v>14</v>
      </c>
      <c r="B8" s="180" t="s">
        <v>15</v>
      </c>
      <c r="C8" s="184" t="s">
        <v>16</v>
      </c>
      <c r="D8" s="617" t="s">
        <v>17</v>
      </c>
      <c r="E8" s="187" t="s">
        <v>18</v>
      </c>
      <c r="F8" s="187" t="s">
        <v>19</v>
      </c>
    </row>
    <row r="9" spans="1:6" ht="13.5" thickBot="1">
      <c r="A9" s="181"/>
      <c r="B9" s="181"/>
      <c r="C9" s="185"/>
      <c r="D9" s="617"/>
      <c r="E9" s="188" t="s">
        <v>329</v>
      </c>
      <c r="F9" s="188" t="s">
        <v>329</v>
      </c>
    </row>
    <row r="10" spans="1:6" ht="12.75" customHeight="1">
      <c r="A10" s="345" t="s">
        <v>11</v>
      </c>
      <c r="B10" s="350" t="s">
        <v>63</v>
      </c>
      <c r="C10" s="554"/>
      <c r="D10" s="155"/>
      <c r="E10" s="344"/>
      <c r="F10" s="344"/>
    </row>
    <row r="11" spans="1:6" ht="12.75">
      <c r="A11" s="346"/>
      <c r="B11" s="351"/>
      <c r="C11" s="555"/>
      <c r="D11" s="155"/>
      <c r="E11" s="154"/>
      <c r="F11" s="154"/>
    </row>
    <row r="12" spans="1:6" ht="13.5" thickBot="1">
      <c r="A12" s="347"/>
      <c r="B12" s="352"/>
      <c r="C12" s="555"/>
      <c r="D12" s="155"/>
      <c r="E12" s="154"/>
      <c r="F12" s="154"/>
    </row>
    <row r="13" spans="1:6" ht="102" customHeight="1" thickBot="1">
      <c r="A13" s="619" t="s">
        <v>64</v>
      </c>
      <c r="B13" s="620" t="s">
        <v>65</v>
      </c>
      <c r="C13" s="621"/>
      <c r="D13" s="622"/>
      <c r="E13" s="601"/>
      <c r="F13" s="601"/>
    </row>
    <row r="14" spans="1:7" ht="18" customHeight="1" thickBot="1">
      <c r="A14" s="61"/>
      <c r="B14" s="623"/>
      <c r="C14" s="624">
        <v>1</v>
      </c>
      <c r="D14" s="625" t="s">
        <v>51</v>
      </c>
      <c r="E14" s="626"/>
      <c r="F14" s="626"/>
      <c r="G14" s="123"/>
    </row>
    <row r="15" spans="1:6" ht="14.25" customHeight="1" thickBot="1">
      <c r="A15" s="376"/>
      <c r="B15" s="203" t="s">
        <v>28</v>
      </c>
      <c r="C15" s="204"/>
      <c r="D15" s="204"/>
      <c r="E15" s="205"/>
      <c r="F15" s="627"/>
    </row>
    <row r="16" spans="1:6" ht="14.25" thickBot="1">
      <c r="A16" s="48"/>
      <c r="B16" s="64"/>
      <c r="C16" s="65"/>
      <c r="D16" s="30"/>
      <c r="E16" s="32"/>
      <c r="F16" s="32"/>
    </row>
    <row r="17" spans="1:6" ht="14.25" thickBot="1">
      <c r="A17" s="48"/>
      <c r="B17" s="206" t="s">
        <v>29</v>
      </c>
      <c r="C17" s="29"/>
      <c r="D17" s="30"/>
      <c r="E17" s="31"/>
      <c r="F17" s="32"/>
    </row>
  </sheetData>
  <sheetProtection selectLockedCells="1" selectUnlockedCells="1"/>
  <mergeCells count="13">
    <mergeCell ref="B15:E15"/>
    <mergeCell ref="A10:A12"/>
    <mergeCell ref="B10:B12"/>
    <mergeCell ref="C10:C12"/>
    <mergeCell ref="D10:D12"/>
    <mergeCell ref="E10:E12"/>
    <mergeCell ref="F10:F12"/>
    <mergeCell ref="A1:F1"/>
    <mergeCell ref="B4:B5"/>
    <mergeCell ref="A8:A9"/>
    <mergeCell ref="B8:B9"/>
    <mergeCell ref="C8:C9"/>
    <mergeCell ref="D8:D9"/>
  </mergeCells>
  <printOptions/>
  <pageMargins left="0.7" right="0.7" top="0.75" bottom="0.75" header="0.5118055555555555" footer="0.5118055555555555"/>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Alight-Proc Manager</cp:lastModifiedBy>
  <cp:lastPrinted>2022-09-03T14:57:25Z</cp:lastPrinted>
  <dcterms:modified xsi:type="dcterms:W3CDTF">2022-09-27T10:00:24Z</dcterms:modified>
  <cp:category/>
  <cp:version/>
  <cp:contentType/>
  <cp:contentStatus/>
</cp:coreProperties>
</file>